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activeTab="1"/>
  </bookViews>
  <sheets>
    <sheet name="1 неделя" sheetId="1" r:id="rId1"/>
    <sheet name="2 неделя" sheetId="2" r:id="rId2"/>
    <sheet name="Лист3 (2)" sheetId="4" r:id="rId3"/>
  </sheets>
  <definedNames>
    <definedName name="_xlnm.Print_Area" localSheetId="2">'Лист3 (2)'!$A$1:$AM$35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<sst xmlns="http://schemas.openxmlformats.org/spreadsheetml/2006/main" count="333" uniqueCount="147">
  <si>
    <t>1 неделя</t>
  </si>
  <si>
    <t>Выход, гр</t>
  </si>
  <si>
    <t>Цена, 1 кг</t>
  </si>
  <si>
    <t>Цена в блюде</t>
  </si>
  <si>
    <t>Понедельник</t>
  </si>
  <si>
    <t>Салат из свежей капусты</t>
  </si>
  <si>
    <t>Капуста свежая</t>
  </si>
  <si>
    <t>Морковь свежая</t>
  </si>
  <si>
    <t>Сахарный песок</t>
  </si>
  <si>
    <t>Соль</t>
  </si>
  <si>
    <t xml:space="preserve">Масло растительное  </t>
  </si>
  <si>
    <t>Котлеты</t>
  </si>
  <si>
    <t>Говядина (котлетное мясо)</t>
  </si>
  <si>
    <t xml:space="preserve">Хлеб пшенинчый </t>
  </si>
  <si>
    <t>Молоко</t>
  </si>
  <si>
    <t>Сухари панировочные</t>
  </si>
  <si>
    <t>Масло растительное</t>
  </si>
  <si>
    <t>Масло сливочное</t>
  </si>
  <si>
    <t>Каша вязска гречневая</t>
  </si>
  <si>
    <t>150/5</t>
  </si>
  <si>
    <t>Гречка</t>
  </si>
  <si>
    <t>Какао с молоком</t>
  </si>
  <si>
    <t>Какао порошок</t>
  </si>
  <si>
    <t>Сахар</t>
  </si>
  <si>
    <t>Пряник</t>
  </si>
  <si>
    <t>Хлеб пшеничный</t>
  </si>
  <si>
    <t>Хлеб ржано-пшеничный</t>
  </si>
  <si>
    <t>Стоимость понедельник</t>
  </si>
  <si>
    <t>Вторник</t>
  </si>
  <si>
    <t>Фрукты (яблоки)</t>
  </si>
  <si>
    <t>Яблоки</t>
  </si>
  <si>
    <t>Рагу из птицы</t>
  </si>
  <si>
    <t>50/150</t>
  </si>
  <si>
    <t>Курица</t>
  </si>
  <si>
    <t xml:space="preserve">Картофель свежий </t>
  </si>
  <si>
    <t>Лук репчатый</t>
  </si>
  <si>
    <t>Томатная паста</t>
  </si>
  <si>
    <t>Кофейный напиток с молоком</t>
  </si>
  <si>
    <t>Кофейный напиток</t>
  </si>
  <si>
    <t>Вода</t>
  </si>
  <si>
    <t>Стоимость вторник</t>
  </si>
  <si>
    <t>Среда</t>
  </si>
  <si>
    <t>Гуляш из говядины</t>
  </si>
  <si>
    <t>50/50</t>
  </si>
  <si>
    <t>Говядина (лопаточный отруб)</t>
  </si>
  <si>
    <t>Мука пшеничная</t>
  </si>
  <si>
    <t>Лавровый лист</t>
  </si>
  <si>
    <t xml:space="preserve">Макаронные изделия отварные </t>
  </si>
  <si>
    <t>Макаронные изделия</t>
  </si>
  <si>
    <t>Чай с сахаром</t>
  </si>
  <si>
    <t>200/15</t>
  </si>
  <si>
    <t>Чай</t>
  </si>
  <si>
    <t>Стоимость среда</t>
  </si>
  <si>
    <t>Четверг</t>
  </si>
  <si>
    <t>Салат из моркови</t>
  </si>
  <si>
    <t>Котлеты рыбные</t>
  </si>
  <si>
    <t>Котлеты из судака (трески) п/ф</t>
  </si>
  <si>
    <t>Пюре картофельное</t>
  </si>
  <si>
    <t>Картофель</t>
  </si>
  <si>
    <t>Стоимость четверг</t>
  </si>
  <si>
    <t>Пятница</t>
  </si>
  <si>
    <t>Котлеты рубленные из птицы</t>
  </si>
  <si>
    <t>Сухари</t>
  </si>
  <si>
    <t>Масло ратистельное</t>
  </si>
  <si>
    <t>Рис отварной</t>
  </si>
  <si>
    <t>Рис</t>
  </si>
  <si>
    <t>Чай с лимоном</t>
  </si>
  <si>
    <t>200/15/7</t>
  </si>
  <si>
    <t>Лимон</t>
  </si>
  <si>
    <t>Стоимость пятница</t>
  </si>
  <si>
    <t>Суббота</t>
  </si>
  <si>
    <t xml:space="preserve">Фрукты </t>
  </si>
  <si>
    <t>Апельсин</t>
  </si>
  <si>
    <t>Говядина тушеная</t>
  </si>
  <si>
    <t>60/30</t>
  </si>
  <si>
    <t>Говядина</t>
  </si>
  <si>
    <t>Лук</t>
  </si>
  <si>
    <t>Стоимость суббота</t>
  </si>
  <si>
    <t>2 неделя</t>
  </si>
  <si>
    <t>Сосиски</t>
  </si>
  <si>
    <t>Сосиски Говяжьи</t>
  </si>
  <si>
    <t>Каша рассыпчатая (гречневая)</t>
  </si>
  <si>
    <t>Плов из птицы</t>
  </si>
  <si>
    <t>Морковь</t>
  </si>
  <si>
    <t>Салат из белокачанной капусты</t>
  </si>
  <si>
    <t>Котеты из судака (трески) п/ф</t>
  </si>
  <si>
    <t>Птица тушеная в соусе</t>
  </si>
  <si>
    <t>Сметана</t>
  </si>
  <si>
    <t>Макаронные изделия отварные с маслом</t>
  </si>
  <si>
    <t>Фрукты (бананы)</t>
  </si>
  <si>
    <t>Бананы</t>
  </si>
  <si>
    <t>Запеканта картофельная с мясом</t>
  </si>
  <si>
    <t>Сыр</t>
  </si>
  <si>
    <t>Запеканка рисовая с творогом</t>
  </si>
  <si>
    <t>Творог</t>
  </si>
  <si>
    <t xml:space="preserve">Масло сливочное </t>
  </si>
  <si>
    <t>Яйцо</t>
  </si>
  <si>
    <t>Итого за 2 недели</t>
  </si>
  <si>
    <t xml:space="preserve">контрольная цифра за 2 недели при стоимости 49,2 за 1 детодень </t>
  </si>
  <si>
    <t>Наименование</t>
  </si>
  <si>
    <t>Количество продуктов сентябрь 2024</t>
  </si>
  <si>
    <t>Цена поставки</t>
  </si>
  <si>
    <t>Зверосовхозская СОШ</t>
  </si>
  <si>
    <t>Красногорская СОШ</t>
  </si>
  <si>
    <t>СОШ № 1</t>
  </si>
  <si>
    <t>СОШ № 3</t>
  </si>
  <si>
    <t>СОШ № 4</t>
  </si>
  <si>
    <t>Лицей № 2</t>
  </si>
  <si>
    <t>Лицей № 2 новый</t>
  </si>
  <si>
    <t>Малокирменская ООШ</t>
  </si>
  <si>
    <t>Среднекирменская СОШ</t>
  </si>
  <si>
    <t>Усалинская СОШ</t>
  </si>
  <si>
    <t>Владимировская ООШ</t>
  </si>
  <si>
    <t>Никифоровская ООШ</t>
  </si>
  <si>
    <t>Большешиинская СОШ</t>
  </si>
  <si>
    <t>Кемешкульская ООШ</t>
  </si>
  <si>
    <t>Кляушская СОШ</t>
  </si>
  <si>
    <t>Куюк-Ерыксинская СОШ</t>
  </si>
  <si>
    <t>Таканышская СОШ</t>
  </si>
  <si>
    <t>Албайская ООШ</t>
  </si>
  <si>
    <t>Дюсьметьевская СОШ</t>
  </si>
  <si>
    <t>Шемяковская ООШ</t>
  </si>
  <si>
    <t>Малосуньская ООШ</t>
  </si>
  <si>
    <t>Омарская СОШ</t>
  </si>
  <si>
    <t>Зюринская СОШ</t>
  </si>
  <si>
    <t>Нижнеошминская СОШ</t>
  </si>
  <si>
    <t>Сокольская СОШ</t>
  </si>
  <si>
    <t>Верхнеошминская ООШ</t>
  </si>
  <si>
    <t>Верхнесуньская ООШ</t>
  </si>
  <si>
    <t>Гришкинская ООШ</t>
  </si>
  <si>
    <t>Олуязский лицей</t>
  </si>
  <si>
    <t>Катмышская СОШ</t>
  </si>
  <si>
    <t>Нижнесуньская СОШ</t>
  </si>
  <si>
    <t>Нижнеякинская СОШ</t>
  </si>
  <si>
    <t>Шадчинская СОШ</t>
  </si>
  <si>
    <t>Пятилетская НШДС</t>
  </si>
  <si>
    <t>Пристань Берсут ООШ</t>
  </si>
  <si>
    <t>Тавельская СОШ</t>
  </si>
  <si>
    <t>Яблоко</t>
  </si>
  <si>
    <t>Груша</t>
  </si>
  <si>
    <t>Банан</t>
  </si>
  <si>
    <t>Свекла</t>
  </si>
  <si>
    <t>Огурец свежий</t>
  </si>
  <si>
    <t>Помидор</t>
  </si>
  <si>
    <t>Грудка куриная</t>
  </si>
  <si>
    <t>Котлеты из рыбы</t>
  </si>
  <si>
    <t>Макароны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</si>
</sst>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7">
    <font>
      <sz val="11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4"/>
      <color theme="1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80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180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3" borderId="2" xfId="0" applyFont="1" applyFill="1" applyBorder="1"/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4" borderId="2" xfId="0" applyFont="1" applyFill="1" applyBorder="1"/>
    <xf numFmtId="0" fontId="2" fillId="0" borderId="0" xfId="0" applyFont="1" applyFill="1"/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right" wrapText="1"/>
    </xf>
    <xf numFmtId="180" fontId="2" fillId="0" borderId="1" xfId="0" applyNumberFormat="1" applyFont="1" applyFill="1" applyBorder="1" applyAlignment="1">
      <alignment horizontal="right" wrapText="1"/>
    </xf>
    <xf numFmtId="0" fontId="4" fillId="0" borderId="2" xfId="49" applyNumberFormat="1" applyFont="1" applyFill="1" applyBorder="1" applyAlignment="1">
      <alignment wrapText="1"/>
    </xf>
    <xf numFmtId="2" fontId="2" fillId="0" borderId="0" xfId="0" applyNumberFormat="1" applyFont="1"/>
    <xf numFmtId="0" fontId="5" fillId="5" borderId="1" xfId="0" applyFont="1" applyFill="1" applyBorder="1"/>
    <xf numFmtId="0" fontId="2" fillId="5" borderId="1" xfId="0" applyFont="1" applyFill="1" applyBorder="1"/>
    <xf numFmtId="0" fontId="5" fillId="0" borderId="0" xfId="0" applyFont="1"/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0" fontId="0" fillId="0" borderId="0" xfId="0" applyNumberFormat="1" applyAlignment="1">
      <alignment horizontal="right"/>
    </xf>
    <xf numFmtId="0" fontId="2" fillId="2" borderId="0" xfId="0" applyFont="1" applyFill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0"/>
  <sheetViews>
    <sheetView topLeftCell="A100" workbookViewId="0">
      <selection activeCell="A53" sqref="A53"/>
    </sheetView>
  </sheetViews>
  <sheetFormatPr defaultColWidth="9" defaultRowHeight="15.75"/>
  <cols>
    <col min="1" max="1" width="40.1428571428571" style="10" customWidth="1"/>
    <col min="2" max="2" width="11.7142857142857" style="10" customWidth="1"/>
    <col min="3" max="11" width="9.14285714285714" style="10"/>
  </cols>
  <sheetData>
    <row r="1" ht="31.5" spans="1:4">
      <c r="A1" s="16" t="s">
        <v>0</v>
      </c>
      <c r="B1" s="16" t="s">
        <v>1</v>
      </c>
      <c r="C1" s="4" t="s">
        <v>2</v>
      </c>
      <c r="D1" s="4" t="s">
        <v>3</v>
      </c>
    </row>
    <row r="2" spans="1:4">
      <c r="A2" s="12" t="s">
        <v>4</v>
      </c>
      <c r="B2" s="13"/>
      <c r="C2" s="12"/>
      <c r="D2" s="12"/>
    </row>
    <row r="3" spans="1:4">
      <c r="A3" s="14" t="s">
        <v>5</v>
      </c>
      <c r="B3" s="15">
        <v>60</v>
      </c>
      <c r="C3" s="14"/>
      <c r="D3" s="14"/>
    </row>
    <row r="4" spans="1:4">
      <c r="A4" s="23" t="s">
        <v>6</v>
      </c>
      <c r="B4" s="24">
        <v>60</v>
      </c>
      <c r="C4" s="16">
        <v>25</v>
      </c>
      <c r="D4" s="16">
        <f>C4/1000*B4</f>
        <v>1.5</v>
      </c>
    </row>
    <row r="5" spans="1:4">
      <c r="A5" s="23" t="s">
        <v>7</v>
      </c>
      <c r="B5" s="24">
        <v>7.98</v>
      </c>
      <c r="C5" s="16">
        <v>35</v>
      </c>
      <c r="D5" s="16">
        <f t="shared" ref="D5:D8" si="0">C5/1000*B5</f>
        <v>0.2793</v>
      </c>
    </row>
    <row r="6" spans="1:4">
      <c r="A6" s="23" t="s">
        <v>8</v>
      </c>
      <c r="B6" s="24">
        <v>3</v>
      </c>
      <c r="C6" s="16">
        <v>80</v>
      </c>
      <c r="D6" s="16">
        <f t="shared" si="0"/>
        <v>0.24</v>
      </c>
    </row>
    <row r="7" spans="1:4">
      <c r="A7" s="23" t="s">
        <v>9</v>
      </c>
      <c r="B7" s="25">
        <v>0.3</v>
      </c>
      <c r="C7" s="16">
        <v>16</v>
      </c>
      <c r="D7" s="16">
        <f t="shared" si="0"/>
        <v>0.0048</v>
      </c>
    </row>
    <row r="8" spans="1:4">
      <c r="A8" s="23" t="s">
        <v>10</v>
      </c>
      <c r="B8" s="24">
        <v>3</v>
      </c>
      <c r="C8" s="16">
        <v>140</v>
      </c>
      <c r="D8" s="16">
        <f t="shared" si="0"/>
        <v>0.42</v>
      </c>
    </row>
    <row r="9" spans="1:4">
      <c r="A9" s="14" t="s">
        <v>11</v>
      </c>
      <c r="B9" s="15">
        <v>80</v>
      </c>
      <c r="C9" s="14"/>
      <c r="D9" s="14"/>
    </row>
    <row r="10" spans="1:13">
      <c r="A10" s="16" t="s">
        <v>12</v>
      </c>
      <c r="B10" s="17">
        <v>72</v>
      </c>
      <c r="C10" s="16">
        <v>440</v>
      </c>
      <c r="D10" s="16">
        <f t="shared" ref="D10:D27" si="1">C10/1000*B10</f>
        <v>31.68</v>
      </c>
      <c r="M10" s="33"/>
    </row>
    <row r="11" spans="1:4">
      <c r="A11" s="16" t="s">
        <v>13</v>
      </c>
      <c r="B11" s="17">
        <v>9</v>
      </c>
      <c r="C11" s="16">
        <v>60</v>
      </c>
      <c r="D11" s="16">
        <f t="shared" si="1"/>
        <v>0.54</v>
      </c>
    </row>
    <row r="12" spans="1:4">
      <c r="A12" s="16" t="s">
        <v>14</v>
      </c>
      <c r="B12" s="17">
        <v>12</v>
      </c>
      <c r="C12" s="16">
        <v>65</v>
      </c>
      <c r="D12" s="16">
        <f t="shared" si="1"/>
        <v>0.78</v>
      </c>
    </row>
    <row r="13" spans="1:4">
      <c r="A13" s="16" t="s">
        <v>15</v>
      </c>
      <c r="B13" s="17">
        <v>5</v>
      </c>
      <c r="C13" s="16">
        <v>100</v>
      </c>
      <c r="D13" s="16">
        <f t="shared" si="1"/>
        <v>0.5</v>
      </c>
    </row>
    <row r="14" spans="1:4">
      <c r="A14" s="16" t="s">
        <v>16</v>
      </c>
      <c r="B14" s="17">
        <v>3</v>
      </c>
      <c r="C14" s="16">
        <v>140</v>
      </c>
      <c r="D14" s="16">
        <f t="shared" si="1"/>
        <v>0.42</v>
      </c>
    </row>
    <row r="15" spans="1:4">
      <c r="A15" s="16" t="s">
        <v>17</v>
      </c>
      <c r="B15" s="17">
        <v>5</v>
      </c>
      <c r="C15" s="16">
        <v>800</v>
      </c>
      <c r="D15" s="16">
        <f t="shared" si="1"/>
        <v>4</v>
      </c>
    </row>
    <row r="16" spans="1:4">
      <c r="A16" s="16" t="s">
        <v>9</v>
      </c>
      <c r="B16" s="17">
        <v>1</v>
      </c>
      <c r="C16" s="16">
        <v>16</v>
      </c>
      <c r="D16" s="16">
        <f t="shared" si="1"/>
        <v>0.016</v>
      </c>
    </row>
    <row r="17" spans="1:4">
      <c r="A17" s="14" t="s">
        <v>18</v>
      </c>
      <c r="B17" s="15" t="s">
        <v>19</v>
      </c>
      <c r="C17" s="14"/>
      <c r="D17" s="14"/>
    </row>
    <row r="18" spans="1:4">
      <c r="A18" s="16" t="s">
        <v>20</v>
      </c>
      <c r="B18" s="17">
        <v>150</v>
      </c>
      <c r="C18" s="16">
        <v>100</v>
      </c>
      <c r="D18" s="16">
        <f t="shared" si="1"/>
        <v>15</v>
      </c>
    </row>
    <row r="19" spans="1:4">
      <c r="A19" s="16" t="s">
        <v>17</v>
      </c>
      <c r="B19" s="17">
        <v>5</v>
      </c>
      <c r="C19" s="16">
        <v>800</v>
      </c>
      <c r="D19" s="16">
        <f t="shared" si="1"/>
        <v>4</v>
      </c>
    </row>
    <row r="20" spans="1:4">
      <c r="A20" s="16" t="s">
        <v>9</v>
      </c>
      <c r="B20" s="17">
        <v>1</v>
      </c>
      <c r="C20" s="16">
        <v>16</v>
      </c>
      <c r="D20" s="16">
        <f t="shared" si="1"/>
        <v>0.016</v>
      </c>
    </row>
    <row r="21" spans="1:4">
      <c r="A21" s="14" t="s">
        <v>21</v>
      </c>
      <c r="B21" s="18">
        <v>200</v>
      </c>
      <c r="C21" s="14"/>
      <c r="D21" s="14"/>
    </row>
    <row r="22" spans="1:4">
      <c r="A22" s="16" t="s">
        <v>22</v>
      </c>
      <c r="B22" s="17">
        <v>4</v>
      </c>
      <c r="C22" s="16">
        <v>271</v>
      </c>
      <c r="D22" s="16">
        <f t="shared" si="1"/>
        <v>1.084</v>
      </c>
    </row>
    <row r="23" spans="1:4">
      <c r="A23" s="16" t="s">
        <v>23</v>
      </c>
      <c r="B23" s="17">
        <v>20</v>
      </c>
      <c r="C23" s="16">
        <v>80</v>
      </c>
      <c r="D23" s="16">
        <f t="shared" si="1"/>
        <v>1.6</v>
      </c>
    </row>
    <row r="24" spans="1:4">
      <c r="A24" s="16" t="s">
        <v>14</v>
      </c>
      <c r="B24" s="17">
        <v>100</v>
      </c>
      <c r="C24" s="16">
        <v>65</v>
      </c>
      <c r="D24" s="16">
        <f t="shared" si="1"/>
        <v>6.5</v>
      </c>
    </row>
    <row r="25" spans="1:4">
      <c r="A25" s="16" t="s">
        <v>24</v>
      </c>
      <c r="B25" s="17">
        <v>50</v>
      </c>
      <c r="C25" s="31">
        <v>180</v>
      </c>
      <c r="D25" s="16">
        <f t="shared" si="1"/>
        <v>9</v>
      </c>
    </row>
    <row r="26" spans="1:4">
      <c r="A26" s="14" t="s">
        <v>25</v>
      </c>
      <c r="B26" s="18">
        <v>30</v>
      </c>
      <c r="C26" s="14">
        <v>60</v>
      </c>
      <c r="D26" s="14">
        <f t="shared" si="1"/>
        <v>1.8</v>
      </c>
    </row>
    <row r="27" spans="1:4">
      <c r="A27" s="14" t="s">
        <v>26</v>
      </c>
      <c r="B27" s="18">
        <v>20</v>
      </c>
      <c r="C27" s="14">
        <v>51</v>
      </c>
      <c r="D27" s="14">
        <f t="shared" si="1"/>
        <v>1.02</v>
      </c>
    </row>
    <row r="28" spans="1:4">
      <c r="A28" s="20" t="s">
        <v>27</v>
      </c>
      <c r="B28" s="21"/>
      <c r="C28" s="20"/>
      <c r="D28" s="20">
        <f>SUM(D4:D27)</f>
        <v>80.4001</v>
      </c>
    </row>
    <row r="29" spans="1:4">
      <c r="A29" s="12" t="s">
        <v>28</v>
      </c>
      <c r="B29" s="13"/>
      <c r="C29" s="12"/>
      <c r="D29" s="12"/>
    </row>
    <row r="30" spans="1:4">
      <c r="A30" s="14" t="s">
        <v>29</v>
      </c>
      <c r="B30" s="15">
        <v>100</v>
      </c>
      <c r="C30" s="14"/>
      <c r="D30" s="14"/>
    </row>
    <row r="31" spans="1:4">
      <c r="A31" s="16" t="s">
        <v>30</v>
      </c>
      <c r="B31" s="17">
        <v>100</v>
      </c>
      <c r="C31" s="16">
        <v>100</v>
      </c>
      <c r="D31" s="16">
        <f>C31/1000*B31</f>
        <v>10</v>
      </c>
    </row>
    <row r="32" spans="1:4">
      <c r="A32" s="14" t="s">
        <v>31</v>
      </c>
      <c r="B32" s="15" t="s">
        <v>32</v>
      </c>
      <c r="C32" s="14"/>
      <c r="D32" s="14"/>
    </row>
    <row r="33" spans="1:4">
      <c r="A33" s="23" t="s">
        <v>33</v>
      </c>
      <c r="B33" s="32">
        <v>100</v>
      </c>
      <c r="C33" s="16">
        <v>270</v>
      </c>
      <c r="D33" s="16">
        <f t="shared" ref="D33:D46" si="2">C33/1000*B33</f>
        <v>27</v>
      </c>
    </row>
    <row r="34" spans="1:4">
      <c r="A34" s="23" t="s">
        <v>34</v>
      </c>
      <c r="B34" s="32">
        <v>178</v>
      </c>
      <c r="C34" s="16">
        <v>25</v>
      </c>
      <c r="D34" s="16">
        <f t="shared" si="2"/>
        <v>4.45</v>
      </c>
    </row>
    <row r="35" spans="1:4">
      <c r="A35" s="23" t="s">
        <v>35</v>
      </c>
      <c r="B35" s="32">
        <v>11.9</v>
      </c>
      <c r="C35" s="16">
        <v>30</v>
      </c>
      <c r="D35" s="16">
        <f t="shared" si="2"/>
        <v>0.357</v>
      </c>
    </row>
    <row r="36" spans="1:4">
      <c r="A36" s="23" t="s">
        <v>36</v>
      </c>
      <c r="B36" s="32">
        <v>2</v>
      </c>
      <c r="C36" s="16">
        <v>175</v>
      </c>
      <c r="D36" s="16">
        <f t="shared" si="2"/>
        <v>0.35</v>
      </c>
    </row>
    <row r="37" spans="1:4">
      <c r="A37" s="23" t="s">
        <v>10</v>
      </c>
      <c r="B37" s="32">
        <v>4</v>
      </c>
      <c r="C37" s="16">
        <v>140</v>
      </c>
      <c r="D37" s="16">
        <f t="shared" si="2"/>
        <v>0.56</v>
      </c>
    </row>
    <row r="38" spans="1:4">
      <c r="A38" s="23" t="s">
        <v>9</v>
      </c>
      <c r="B38" s="32">
        <v>2</v>
      </c>
      <c r="C38" s="16">
        <v>16</v>
      </c>
      <c r="D38" s="16">
        <f t="shared" si="2"/>
        <v>0.032</v>
      </c>
    </row>
    <row r="39" spans="1:4">
      <c r="A39" s="23" t="s">
        <v>7</v>
      </c>
      <c r="B39" s="32">
        <v>13.3</v>
      </c>
      <c r="C39" s="16">
        <v>35</v>
      </c>
      <c r="D39" s="16">
        <f t="shared" si="2"/>
        <v>0.4655</v>
      </c>
    </row>
    <row r="40" spans="1:4">
      <c r="A40" s="14" t="s">
        <v>37</v>
      </c>
      <c r="B40" s="15">
        <v>200</v>
      </c>
      <c r="C40" s="14"/>
      <c r="D40" s="14"/>
    </row>
    <row r="41" spans="1:4">
      <c r="A41" s="16" t="s">
        <v>38</v>
      </c>
      <c r="B41" s="17">
        <v>5</v>
      </c>
      <c r="C41" s="16">
        <v>500</v>
      </c>
      <c r="D41" s="16">
        <f t="shared" si="2"/>
        <v>2.5</v>
      </c>
    </row>
    <row r="42" spans="1:4">
      <c r="A42" s="16" t="s">
        <v>23</v>
      </c>
      <c r="B42" s="17">
        <v>20</v>
      </c>
      <c r="C42" s="16">
        <v>80</v>
      </c>
      <c r="D42" s="16">
        <f t="shared" si="2"/>
        <v>1.6</v>
      </c>
    </row>
    <row r="43" spans="1:4">
      <c r="A43" s="16" t="s">
        <v>14</v>
      </c>
      <c r="B43" s="17">
        <v>100</v>
      </c>
      <c r="C43" s="16">
        <v>65</v>
      </c>
      <c r="D43" s="16">
        <f t="shared" si="2"/>
        <v>6.5</v>
      </c>
    </row>
    <row r="44" spans="1:4">
      <c r="A44" s="16" t="s">
        <v>39</v>
      </c>
      <c r="B44" s="17">
        <v>120</v>
      </c>
      <c r="C44" s="16"/>
      <c r="D44" s="16"/>
    </row>
    <row r="45" spans="1:4">
      <c r="A45" s="14" t="s">
        <v>25</v>
      </c>
      <c r="B45" s="18">
        <v>30</v>
      </c>
      <c r="C45" s="14">
        <v>60</v>
      </c>
      <c r="D45" s="14">
        <f t="shared" si="2"/>
        <v>1.8</v>
      </c>
    </row>
    <row r="46" spans="1:4">
      <c r="A46" s="14" t="s">
        <v>26</v>
      </c>
      <c r="B46" s="18">
        <v>20</v>
      </c>
      <c r="C46" s="14">
        <v>51</v>
      </c>
      <c r="D46" s="14">
        <f t="shared" si="2"/>
        <v>1.02</v>
      </c>
    </row>
    <row r="47" spans="1:4">
      <c r="A47" s="20" t="s">
        <v>40</v>
      </c>
      <c r="B47" s="21"/>
      <c r="C47" s="20"/>
      <c r="D47" s="20">
        <f>SUM(D31:D46)</f>
        <v>56.6345</v>
      </c>
    </row>
    <row r="48" spans="1:4">
      <c r="A48" s="12" t="s">
        <v>41</v>
      </c>
      <c r="B48" s="13"/>
      <c r="C48" s="12"/>
      <c r="D48" s="12"/>
    </row>
    <row r="49" spans="1:4">
      <c r="A49" s="14" t="s">
        <v>42</v>
      </c>
      <c r="B49" s="18" t="s">
        <v>43</v>
      </c>
      <c r="C49" s="14"/>
      <c r="D49" s="14"/>
    </row>
    <row r="50" spans="1:4">
      <c r="A50" s="23" t="s">
        <v>44</v>
      </c>
      <c r="B50" s="32">
        <v>81</v>
      </c>
      <c r="C50" s="16">
        <v>440</v>
      </c>
      <c r="D50" s="16">
        <f t="shared" ref="D50:D66" si="3">C50/1000*B50</f>
        <v>35.64</v>
      </c>
    </row>
    <row r="51" spans="1:4">
      <c r="A51" s="23" t="s">
        <v>10</v>
      </c>
      <c r="B51" s="32">
        <v>5</v>
      </c>
      <c r="C51" s="16">
        <v>140</v>
      </c>
      <c r="D51" s="16">
        <f t="shared" si="3"/>
        <v>0.7</v>
      </c>
    </row>
    <row r="52" spans="1:4">
      <c r="A52" s="23" t="s">
        <v>35</v>
      </c>
      <c r="B52" s="32">
        <v>11.9</v>
      </c>
      <c r="C52" s="16">
        <v>30</v>
      </c>
      <c r="D52" s="16">
        <f t="shared" si="3"/>
        <v>0.357</v>
      </c>
    </row>
    <row r="53" spans="1:4">
      <c r="A53" s="23" t="s">
        <v>36</v>
      </c>
      <c r="B53" s="32">
        <v>3.2</v>
      </c>
      <c r="C53" s="16">
        <v>175</v>
      </c>
      <c r="D53" s="16">
        <f t="shared" si="3"/>
        <v>0.56</v>
      </c>
    </row>
    <row r="54" spans="1:4">
      <c r="A54" s="23" t="s">
        <v>45</v>
      </c>
      <c r="B54" s="32">
        <v>2</v>
      </c>
      <c r="C54" s="16">
        <v>40</v>
      </c>
      <c r="D54" s="16">
        <f t="shared" si="3"/>
        <v>0.08</v>
      </c>
    </row>
    <row r="55" spans="1:4">
      <c r="A55" s="23" t="s">
        <v>9</v>
      </c>
      <c r="B55" s="32">
        <v>1</v>
      </c>
      <c r="C55" s="16">
        <v>16</v>
      </c>
      <c r="D55" s="16">
        <f t="shared" si="3"/>
        <v>0.016</v>
      </c>
    </row>
    <row r="56" spans="1:4">
      <c r="A56" s="23" t="s">
        <v>46</v>
      </c>
      <c r="B56" s="32">
        <v>0.01</v>
      </c>
      <c r="C56" s="16">
        <v>960</v>
      </c>
      <c r="D56" s="16">
        <f t="shared" si="3"/>
        <v>0.0096</v>
      </c>
    </row>
    <row r="57" spans="1:4">
      <c r="A57" s="14" t="s">
        <v>47</v>
      </c>
      <c r="B57" s="18">
        <v>150</v>
      </c>
      <c r="C57" s="14"/>
      <c r="D57" s="14"/>
    </row>
    <row r="58" spans="1:4">
      <c r="A58" s="16" t="s">
        <v>48</v>
      </c>
      <c r="B58" s="17">
        <v>53</v>
      </c>
      <c r="C58" s="16">
        <v>50</v>
      </c>
      <c r="D58" s="16">
        <f t="shared" si="3"/>
        <v>2.65</v>
      </c>
    </row>
    <row r="59" spans="1:4">
      <c r="A59" s="16" t="s">
        <v>17</v>
      </c>
      <c r="B59" s="17">
        <v>5</v>
      </c>
      <c r="C59" s="16">
        <v>800</v>
      </c>
      <c r="D59" s="16">
        <f t="shared" si="3"/>
        <v>4</v>
      </c>
    </row>
    <row r="60" spans="1:4">
      <c r="A60" s="16" t="s">
        <v>9</v>
      </c>
      <c r="B60" s="17">
        <v>1</v>
      </c>
      <c r="C60" s="16">
        <v>16</v>
      </c>
      <c r="D60" s="16">
        <f t="shared" si="3"/>
        <v>0.016</v>
      </c>
    </row>
    <row r="61" spans="1:4">
      <c r="A61" s="14" t="s">
        <v>49</v>
      </c>
      <c r="B61" s="18" t="s">
        <v>50</v>
      </c>
      <c r="C61" s="14"/>
      <c r="D61" s="14"/>
    </row>
    <row r="62" spans="1:4">
      <c r="A62" s="16" t="s">
        <v>51</v>
      </c>
      <c r="B62" s="17">
        <v>1</v>
      </c>
      <c r="C62" s="16">
        <v>688</v>
      </c>
      <c r="D62" s="16">
        <f t="shared" si="3"/>
        <v>0.688</v>
      </c>
    </row>
    <row r="63" spans="1:4">
      <c r="A63" s="16" t="s">
        <v>23</v>
      </c>
      <c r="B63" s="17">
        <v>15</v>
      </c>
      <c r="C63" s="16">
        <v>80</v>
      </c>
      <c r="D63" s="16">
        <f t="shared" si="3"/>
        <v>1.2</v>
      </c>
    </row>
    <row r="64" spans="1:4">
      <c r="A64" s="16" t="s">
        <v>39</v>
      </c>
      <c r="B64" s="17">
        <v>150</v>
      </c>
      <c r="C64" s="16"/>
      <c r="D64" s="16">
        <f t="shared" si="3"/>
        <v>0</v>
      </c>
    </row>
    <row r="65" spans="1:4">
      <c r="A65" s="14" t="s">
        <v>25</v>
      </c>
      <c r="B65" s="18">
        <v>30</v>
      </c>
      <c r="C65" s="14">
        <v>60</v>
      </c>
      <c r="D65" s="14">
        <f t="shared" si="3"/>
        <v>1.8</v>
      </c>
    </row>
    <row r="66" spans="1:4">
      <c r="A66" s="14" t="s">
        <v>26</v>
      </c>
      <c r="B66" s="18">
        <v>20</v>
      </c>
      <c r="C66" s="14">
        <v>51</v>
      </c>
      <c r="D66" s="14">
        <f t="shared" si="3"/>
        <v>1.02</v>
      </c>
    </row>
    <row r="67" spans="1:4">
      <c r="A67" s="20" t="s">
        <v>52</v>
      </c>
      <c r="B67" s="21"/>
      <c r="C67" s="20"/>
      <c r="D67" s="20">
        <f>SUM(D49:D66)</f>
        <v>48.7366</v>
      </c>
    </row>
    <row r="68" spans="1:4">
      <c r="A68" s="12" t="s">
        <v>53</v>
      </c>
      <c r="B68" s="13"/>
      <c r="C68" s="12"/>
      <c r="D68" s="12"/>
    </row>
    <row r="69" spans="1:4">
      <c r="A69" s="14" t="s">
        <v>54</v>
      </c>
      <c r="B69" s="18">
        <v>60</v>
      </c>
      <c r="C69" s="14"/>
      <c r="D69" s="14"/>
    </row>
    <row r="70" spans="1:4">
      <c r="A70" s="23" t="s">
        <v>7</v>
      </c>
      <c r="B70" s="24">
        <v>65</v>
      </c>
      <c r="C70" s="16">
        <v>35</v>
      </c>
      <c r="D70" s="16">
        <f t="shared" ref="D70:D85" si="4">C70/1000*B70</f>
        <v>2.275</v>
      </c>
    </row>
    <row r="71" spans="1:4">
      <c r="A71" s="23" t="s">
        <v>10</v>
      </c>
      <c r="B71" s="24">
        <v>6</v>
      </c>
      <c r="C71" s="16">
        <v>140</v>
      </c>
      <c r="D71" s="16">
        <f t="shared" si="4"/>
        <v>0.84</v>
      </c>
    </row>
    <row r="72" spans="1:4">
      <c r="A72" s="23" t="s">
        <v>8</v>
      </c>
      <c r="B72" s="24">
        <v>6</v>
      </c>
      <c r="C72" s="16">
        <v>80</v>
      </c>
      <c r="D72" s="16">
        <f t="shared" si="4"/>
        <v>0.48</v>
      </c>
    </row>
    <row r="73" spans="1:4">
      <c r="A73" s="14" t="s">
        <v>55</v>
      </c>
      <c r="B73" s="15">
        <v>80</v>
      </c>
      <c r="C73" s="14"/>
      <c r="D73" s="14"/>
    </row>
    <row r="74" spans="1:4">
      <c r="A74" s="23" t="s">
        <v>56</v>
      </c>
      <c r="B74" s="17">
        <v>100</v>
      </c>
      <c r="C74" s="16">
        <v>325</v>
      </c>
      <c r="D74" s="16">
        <f t="shared" si="4"/>
        <v>32.5</v>
      </c>
    </row>
    <row r="75" spans="1:4">
      <c r="A75" s="14" t="s">
        <v>57</v>
      </c>
      <c r="B75" s="15">
        <v>150</v>
      </c>
      <c r="C75" s="14"/>
      <c r="D75" s="14"/>
    </row>
    <row r="76" spans="1:4">
      <c r="A76" s="16" t="s">
        <v>58</v>
      </c>
      <c r="B76" s="17">
        <v>170</v>
      </c>
      <c r="C76" s="16">
        <v>25</v>
      </c>
      <c r="D76" s="16">
        <f t="shared" si="4"/>
        <v>4.25</v>
      </c>
    </row>
    <row r="77" spans="1:4">
      <c r="A77" s="16" t="s">
        <v>14</v>
      </c>
      <c r="B77" s="17">
        <v>24</v>
      </c>
      <c r="C77" s="16">
        <v>65</v>
      </c>
      <c r="D77" s="16">
        <f t="shared" si="4"/>
        <v>1.56</v>
      </c>
    </row>
    <row r="78" spans="1:4">
      <c r="A78" s="16" t="s">
        <v>17</v>
      </c>
      <c r="B78" s="17">
        <v>5</v>
      </c>
      <c r="C78" s="16">
        <v>800</v>
      </c>
      <c r="D78" s="16">
        <f t="shared" si="4"/>
        <v>4</v>
      </c>
    </row>
    <row r="79" spans="1:4">
      <c r="A79" s="16" t="s">
        <v>9</v>
      </c>
      <c r="B79" s="17">
        <v>1</v>
      </c>
      <c r="C79" s="16">
        <v>16</v>
      </c>
      <c r="D79" s="16">
        <f t="shared" si="4"/>
        <v>0.016</v>
      </c>
    </row>
    <row r="80" spans="1:4">
      <c r="A80" s="14" t="s">
        <v>21</v>
      </c>
      <c r="B80" s="18">
        <v>200</v>
      </c>
      <c r="C80" s="14"/>
      <c r="D80" s="14"/>
    </row>
    <row r="81" spans="1:4">
      <c r="A81" s="16" t="s">
        <v>22</v>
      </c>
      <c r="B81" s="17">
        <v>4</v>
      </c>
      <c r="C81" s="16">
        <v>271</v>
      </c>
      <c r="D81" s="16">
        <f t="shared" si="4"/>
        <v>1.084</v>
      </c>
    </row>
    <row r="82" spans="1:4">
      <c r="A82" s="16" t="s">
        <v>23</v>
      </c>
      <c r="B82" s="17">
        <v>20</v>
      </c>
      <c r="C82" s="16">
        <v>80</v>
      </c>
      <c r="D82" s="16">
        <f t="shared" si="4"/>
        <v>1.6</v>
      </c>
    </row>
    <row r="83" spans="1:4">
      <c r="A83" s="16" t="s">
        <v>14</v>
      </c>
      <c r="B83" s="17">
        <v>100</v>
      </c>
      <c r="C83" s="16">
        <v>65</v>
      </c>
      <c r="D83" s="16">
        <f t="shared" si="4"/>
        <v>6.5</v>
      </c>
    </row>
    <row r="84" spans="1:4">
      <c r="A84" s="14" t="s">
        <v>25</v>
      </c>
      <c r="B84" s="18">
        <v>30</v>
      </c>
      <c r="C84" s="14">
        <v>60</v>
      </c>
      <c r="D84" s="14">
        <f t="shared" si="4"/>
        <v>1.8</v>
      </c>
    </row>
    <row r="85" spans="1:4">
      <c r="A85" s="14" t="s">
        <v>26</v>
      </c>
      <c r="B85" s="18">
        <v>20</v>
      </c>
      <c r="C85" s="14">
        <v>51</v>
      </c>
      <c r="D85" s="14">
        <f t="shared" si="4"/>
        <v>1.02</v>
      </c>
    </row>
    <row r="86" spans="1:4">
      <c r="A86" s="20" t="s">
        <v>59</v>
      </c>
      <c r="B86" s="21"/>
      <c r="C86" s="20"/>
      <c r="D86" s="20">
        <f>SUM(D69:D85)</f>
        <v>57.925</v>
      </c>
    </row>
    <row r="87" spans="1:4">
      <c r="A87" s="12" t="s">
        <v>60</v>
      </c>
      <c r="B87" s="13"/>
      <c r="C87" s="12"/>
      <c r="D87" s="12"/>
    </row>
    <row r="88" spans="1:4">
      <c r="A88" s="14" t="s">
        <v>29</v>
      </c>
      <c r="B88" s="15">
        <v>100</v>
      </c>
      <c r="C88" s="14"/>
      <c r="D88" s="14"/>
    </row>
    <row r="89" spans="1:4">
      <c r="A89" s="16" t="s">
        <v>30</v>
      </c>
      <c r="B89" s="17">
        <v>100</v>
      </c>
      <c r="C89" s="16">
        <v>100</v>
      </c>
      <c r="D89" s="16">
        <f>C89/1000*B89</f>
        <v>10</v>
      </c>
    </row>
    <row r="90" spans="1:4">
      <c r="A90" s="14" t="s">
        <v>61</v>
      </c>
      <c r="B90" s="15">
        <v>80</v>
      </c>
      <c r="C90" s="14"/>
      <c r="D90" s="14"/>
    </row>
    <row r="91" spans="1:4">
      <c r="A91" s="16" t="s">
        <v>33</v>
      </c>
      <c r="B91" s="17">
        <v>130</v>
      </c>
      <c r="C91" s="16">
        <v>270</v>
      </c>
      <c r="D91" s="16">
        <f t="shared" ref="D91:D107" si="5">C91/1000*B91</f>
        <v>35.1</v>
      </c>
    </row>
    <row r="92" spans="1:4">
      <c r="A92" s="16" t="s">
        <v>25</v>
      </c>
      <c r="B92" s="17">
        <v>13</v>
      </c>
      <c r="C92" s="16">
        <v>60</v>
      </c>
      <c r="D92" s="16">
        <f t="shared" si="5"/>
        <v>0.78</v>
      </c>
    </row>
    <row r="93" spans="1:4">
      <c r="A93" s="16" t="s">
        <v>14</v>
      </c>
      <c r="B93" s="17">
        <v>19</v>
      </c>
      <c r="C93" s="16">
        <v>65</v>
      </c>
      <c r="D93" s="16">
        <f t="shared" si="5"/>
        <v>1.235</v>
      </c>
    </row>
    <row r="94" spans="1:4">
      <c r="A94" s="16" t="s">
        <v>62</v>
      </c>
      <c r="B94" s="17">
        <v>5</v>
      </c>
      <c r="C94" s="16">
        <v>100</v>
      </c>
      <c r="D94" s="16">
        <f t="shared" si="5"/>
        <v>0.5</v>
      </c>
    </row>
    <row r="95" spans="1:4">
      <c r="A95" s="16" t="s">
        <v>63</v>
      </c>
      <c r="B95" s="17">
        <v>3</v>
      </c>
      <c r="C95" s="16">
        <v>140</v>
      </c>
      <c r="D95" s="16">
        <f t="shared" si="5"/>
        <v>0.42</v>
      </c>
    </row>
    <row r="96" spans="1:4">
      <c r="A96" s="16" t="s">
        <v>17</v>
      </c>
      <c r="B96" s="17">
        <v>5</v>
      </c>
      <c r="C96" s="16">
        <v>800</v>
      </c>
      <c r="D96" s="16">
        <f t="shared" si="5"/>
        <v>4</v>
      </c>
    </row>
    <row r="97" spans="1:4">
      <c r="A97" s="16" t="s">
        <v>9</v>
      </c>
      <c r="B97" s="17">
        <v>1</v>
      </c>
      <c r="C97" s="16">
        <v>16</v>
      </c>
      <c r="D97" s="16">
        <f t="shared" si="5"/>
        <v>0.016</v>
      </c>
    </row>
    <row r="98" spans="1:11">
      <c r="A98" s="14" t="s">
        <v>64</v>
      </c>
      <c r="B98" s="15">
        <v>150</v>
      </c>
      <c r="C98" s="14"/>
      <c r="D98" s="14"/>
      <c r="K98" s="34"/>
    </row>
    <row r="99" spans="1:4">
      <c r="A99" s="16" t="s">
        <v>65</v>
      </c>
      <c r="B99" s="17">
        <v>55</v>
      </c>
      <c r="C99" s="16">
        <v>90</v>
      </c>
      <c r="D99" s="16">
        <f t="shared" si="5"/>
        <v>4.95</v>
      </c>
    </row>
    <row r="100" spans="1:4">
      <c r="A100" s="16" t="s">
        <v>17</v>
      </c>
      <c r="B100" s="17">
        <v>7</v>
      </c>
      <c r="C100" s="16">
        <v>800</v>
      </c>
      <c r="D100" s="16">
        <f t="shared" si="5"/>
        <v>5.6</v>
      </c>
    </row>
    <row r="101" spans="1:4">
      <c r="A101" s="16" t="s">
        <v>9</v>
      </c>
      <c r="B101" s="17">
        <v>1</v>
      </c>
      <c r="C101" s="16">
        <v>16</v>
      </c>
      <c r="D101" s="16">
        <f t="shared" si="5"/>
        <v>0.016</v>
      </c>
    </row>
    <row r="102" spans="1:4">
      <c r="A102" s="14" t="s">
        <v>66</v>
      </c>
      <c r="B102" s="18" t="s">
        <v>67</v>
      </c>
      <c r="C102" s="14"/>
      <c r="D102" s="14"/>
    </row>
    <row r="103" spans="1:4">
      <c r="A103" s="16" t="s">
        <v>51</v>
      </c>
      <c r="B103" s="17">
        <v>1</v>
      </c>
      <c r="C103" s="16">
        <v>688</v>
      </c>
      <c r="D103" s="16">
        <f t="shared" si="5"/>
        <v>0.688</v>
      </c>
    </row>
    <row r="104" spans="1:4">
      <c r="A104" s="16" t="s">
        <v>23</v>
      </c>
      <c r="B104" s="17">
        <v>15</v>
      </c>
      <c r="C104" s="16">
        <v>80</v>
      </c>
      <c r="D104" s="16">
        <f t="shared" si="5"/>
        <v>1.2</v>
      </c>
    </row>
    <row r="105" spans="1:4">
      <c r="A105" s="16" t="s">
        <v>68</v>
      </c>
      <c r="B105" s="17">
        <v>8</v>
      </c>
      <c r="C105" s="16">
        <v>170</v>
      </c>
      <c r="D105" s="16">
        <f t="shared" si="5"/>
        <v>1.36</v>
      </c>
    </row>
    <row r="106" spans="1:4">
      <c r="A106" s="14" t="s">
        <v>25</v>
      </c>
      <c r="B106" s="18">
        <v>30</v>
      </c>
      <c r="C106" s="14">
        <v>60</v>
      </c>
      <c r="D106" s="14">
        <f t="shared" si="5"/>
        <v>1.8</v>
      </c>
    </row>
    <row r="107" spans="1:4">
      <c r="A107" s="14" t="s">
        <v>26</v>
      </c>
      <c r="B107" s="18">
        <v>20</v>
      </c>
      <c r="C107" s="14">
        <v>51</v>
      </c>
      <c r="D107" s="14">
        <f t="shared" si="5"/>
        <v>1.02</v>
      </c>
    </row>
    <row r="108" spans="1:4">
      <c r="A108" s="20" t="s">
        <v>69</v>
      </c>
      <c r="B108" s="21"/>
      <c r="C108" s="20"/>
      <c r="D108" s="20">
        <f>SUM(D89:D107)</f>
        <v>68.685</v>
      </c>
    </row>
    <row r="109" spans="1:4">
      <c r="A109" s="12" t="s">
        <v>70</v>
      </c>
      <c r="B109" s="13"/>
      <c r="C109" s="12"/>
      <c r="D109" s="12"/>
    </row>
    <row r="110" spans="1:4">
      <c r="A110" s="14" t="s">
        <v>71</v>
      </c>
      <c r="B110" s="15">
        <v>100</v>
      </c>
      <c r="C110" s="14"/>
      <c r="D110" s="14"/>
    </row>
    <row r="111" spans="1:4">
      <c r="A111" s="16" t="s">
        <v>72</v>
      </c>
      <c r="B111" s="17">
        <v>100</v>
      </c>
      <c r="C111" s="16">
        <v>150</v>
      </c>
      <c r="D111" s="16">
        <f>C111/1000*B111</f>
        <v>15</v>
      </c>
    </row>
    <row r="112" spans="1:4">
      <c r="A112" s="14" t="s">
        <v>73</v>
      </c>
      <c r="B112" s="18" t="s">
        <v>74</v>
      </c>
      <c r="C112" s="14"/>
      <c r="D112" s="14"/>
    </row>
    <row r="113" spans="1:4">
      <c r="A113" s="16" t="s">
        <v>75</v>
      </c>
      <c r="B113" s="17">
        <v>83</v>
      </c>
      <c r="C113" s="16">
        <v>440</v>
      </c>
      <c r="D113" s="16">
        <f t="shared" ref="D113:D129" si="6">C113/1000*B113</f>
        <v>36.52</v>
      </c>
    </row>
    <row r="114" spans="1:4">
      <c r="A114" s="16" t="s">
        <v>7</v>
      </c>
      <c r="B114" s="17">
        <v>5</v>
      </c>
      <c r="C114" s="16">
        <v>35</v>
      </c>
      <c r="D114" s="16">
        <f t="shared" si="6"/>
        <v>0.175</v>
      </c>
    </row>
    <row r="115" spans="1:4">
      <c r="A115" s="16" t="s">
        <v>76</v>
      </c>
      <c r="B115" s="17">
        <v>5</v>
      </c>
      <c r="C115" s="16">
        <v>30</v>
      </c>
      <c r="D115" s="16">
        <f t="shared" si="6"/>
        <v>0.15</v>
      </c>
    </row>
    <row r="116" spans="1:4">
      <c r="A116" s="16" t="s">
        <v>16</v>
      </c>
      <c r="B116" s="17">
        <v>5</v>
      </c>
      <c r="C116" s="16">
        <v>140</v>
      </c>
      <c r="D116" s="16">
        <f t="shared" si="6"/>
        <v>0.7</v>
      </c>
    </row>
    <row r="117" spans="1:4">
      <c r="A117" s="16" t="s">
        <v>36</v>
      </c>
      <c r="B117" s="17">
        <v>7</v>
      </c>
      <c r="C117" s="16">
        <v>175</v>
      </c>
      <c r="D117" s="16">
        <f t="shared" si="6"/>
        <v>1.225</v>
      </c>
    </row>
    <row r="118" spans="1:4">
      <c r="A118" s="16" t="s">
        <v>45</v>
      </c>
      <c r="B118" s="17">
        <v>2</v>
      </c>
      <c r="C118" s="16">
        <v>40</v>
      </c>
      <c r="D118" s="16">
        <f t="shared" si="6"/>
        <v>0.08</v>
      </c>
    </row>
    <row r="119" spans="1:4">
      <c r="A119" s="16" t="s">
        <v>9</v>
      </c>
      <c r="B119" s="17">
        <v>1</v>
      </c>
      <c r="C119" s="16">
        <v>16</v>
      </c>
      <c r="D119" s="16">
        <f t="shared" si="6"/>
        <v>0.016</v>
      </c>
    </row>
    <row r="120" spans="1:4">
      <c r="A120" s="14" t="s">
        <v>47</v>
      </c>
      <c r="B120" s="18">
        <v>150</v>
      </c>
      <c r="C120" s="14"/>
      <c r="D120" s="14"/>
    </row>
    <row r="121" spans="1:4">
      <c r="A121" s="16" t="s">
        <v>48</v>
      </c>
      <c r="B121" s="17">
        <v>53</v>
      </c>
      <c r="C121" s="16">
        <v>50</v>
      </c>
      <c r="D121" s="16">
        <f t="shared" ref="D121:D123" si="7">C121/1000*B121</f>
        <v>2.65</v>
      </c>
    </row>
    <row r="122" spans="1:4">
      <c r="A122" s="16" t="s">
        <v>17</v>
      </c>
      <c r="B122" s="17">
        <v>5</v>
      </c>
      <c r="C122" s="16">
        <v>800</v>
      </c>
      <c r="D122" s="16">
        <f t="shared" si="7"/>
        <v>4</v>
      </c>
    </row>
    <row r="123" spans="1:4">
      <c r="A123" s="16" t="s">
        <v>9</v>
      </c>
      <c r="B123" s="17">
        <v>1</v>
      </c>
      <c r="C123" s="16">
        <v>16</v>
      </c>
      <c r="D123" s="16">
        <f t="shared" si="7"/>
        <v>0.016</v>
      </c>
    </row>
    <row r="124" spans="1:4">
      <c r="A124" s="14" t="s">
        <v>49</v>
      </c>
      <c r="B124" s="18" t="s">
        <v>50</v>
      </c>
      <c r="C124" s="14"/>
      <c r="D124" s="14"/>
    </row>
    <row r="125" spans="1:4">
      <c r="A125" s="16" t="s">
        <v>51</v>
      </c>
      <c r="B125" s="17">
        <v>1</v>
      </c>
      <c r="C125" s="16">
        <v>688</v>
      </c>
      <c r="D125" s="16">
        <f t="shared" si="6"/>
        <v>0.688</v>
      </c>
    </row>
    <row r="126" spans="1:4">
      <c r="A126" s="16" t="s">
        <v>23</v>
      </c>
      <c r="B126" s="17">
        <v>15</v>
      </c>
      <c r="C126" s="16">
        <v>80</v>
      </c>
      <c r="D126" s="16">
        <f t="shared" si="6"/>
        <v>1.2</v>
      </c>
    </row>
    <row r="127" spans="1:4">
      <c r="A127" s="16" t="s">
        <v>39</v>
      </c>
      <c r="B127" s="17">
        <v>150</v>
      </c>
      <c r="C127" s="16"/>
      <c r="D127" s="16">
        <f t="shared" si="6"/>
        <v>0</v>
      </c>
    </row>
    <row r="128" spans="1:4">
      <c r="A128" s="14" t="s">
        <v>25</v>
      </c>
      <c r="B128" s="18">
        <v>30</v>
      </c>
      <c r="C128" s="14">
        <v>60</v>
      </c>
      <c r="D128" s="14">
        <f t="shared" si="6"/>
        <v>1.8</v>
      </c>
    </row>
    <row r="129" spans="1:4">
      <c r="A129" s="14" t="s">
        <v>26</v>
      </c>
      <c r="B129" s="18">
        <v>20</v>
      </c>
      <c r="C129" s="14">
        <v>51</v>
      </c>
      <c r="D129" s="14">
        <f t="shared" si="6"/>
        <v>1.02</v>
      </c>
    </row>
    <row r="130" spans="1:4">
      <c r="A130" s="20" t="s">
        <v>77</v>
      </c>
      <c r="B130" s="20"/>
      <c r="C130" s="20"/>
      <c r="D130" s="20">
        <f>SUM(D111:D129)</f>
        <v>65.24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tabSelected="1" workbookViewId="0">
      <selection activeCell="G6" sqref="G6"/>
    </sheetView>
  </sheetViews>
  <sheetFormatPr defaultColWidth="9" defaultRowHeight="15.75"/>
  <cols>
    <col min="1" max="1" width="41.2857142857143" style="10" customWidth="1"/>
    <col min="2" max="2" width="10" style="10" customWidth="1"/>
    <col min="3" max="3" width="10.5714285714286" style="10" customWidth="1"/>
    <col min="4" max="9" width="9.14285714285714" style="10"/>
  </cols>
  <sheetData>
    <row r="1" s="8" customFormat="1" ht="31.5" spans="1:11">
      <c r="A1" s="4" t="s">
        <v>78</v>
      </c>
      <c r="B1" s="11" t="s">
        <v>1</v>
      </c>
      <c r="C1" s="4" t="s">
        <v>2</v>
      </c>
      <c r="D1" s="4" t="s">
        <v>3</v>
      </c>
      <c r="E1" s="2"/>
      <c r="F1" s="2"/>
      <c r="G1" s="2"/>
      <c r="H1" s="2"/>
      <c r="I1" s="2"/>
      <c r="J1" s="2"/>
      <c r="K1" s="2"/>
    </row>
    <row r="2" spans="1:11">
      <c r="A2" s="12" t="s">
        <v>4</v>
      </c>
      <c r="B2" s="13"/>
      <c r="C2" s="12"/>
      <c r="D2" s="12"/>
      <c r="J2" s="10"/>
      <c r="K2" s="10"/>
    </row>
    <row r="3" spans="1:11">
      <c r="A3" s="14" t="s">
        <v>71</v>
      </c>
      <c r="B3" s="15">
        <v>100</v>
      </c>
      <c r="C3" s="14"/>
      <c r="D3" s="14"/>
      <c r="J3" s="10"/>
      <c r="K3" s="10"/>
    </row>
    <row r="4" spans="1:11">
      <c r="A4" s="16" t="s">
        <v>72</v>
      </c>
      <c r="B4" s="17">
        <v>100</v>
      </c>
      <c r="C4" s="16">
        <v>150</v>
      </c>
      <c r="D4" s="16">
        <f>C4/1000*B4</f>
        <v>15</v>
      </c>
      <c r="J4" s="10"/>
      <c r="K4" s="10"/>
    </row>
    <row r="5" spans="1:4">
      <c r="A5" s="14" t="s">
        <v>79</v>
      </c>
      <c r="B5" s="18">
        <v>100</v>
      </c>
      <c r="C5" s="14"/>
      <c r="D5" s="14">
        <v>0</v>
      </c>
    </row>
    <row r="6" spans="1:4">
      <c r="A6" s="16" t="s">
        <v>80</v>
      </c>
      <c r="B6" s="17">
        <v>102</v>
      </c>
      <c r="C6" s="16">
        <v>380</v>
      </c>
      <c r="D6" s="16">
        <f t="shared" ref="D6:D16" si="0">C6/1000*B6</f>
        <v>38.76</v>
      </c>
    </row>
    <row r="7" spans="1:4">
      <c r="A7" s="19" t="s">
        <v>81</v>
      </c>
      <c r="B7" s="15">
        <v>150</v>
      </c>
      <c r="C7" s="14"/>
      <c r="D7" s="14"/>
    </row>
    <row r="8" spans="1:4">
      <c r="A8" s="16" t="s">
        <v>20</v>
      </c>
      <c r="B8" s="17">
        <v>71</v>
      </c>
      <c r="C8" s="16">
        <v>100</v>
      </c>
      <c r="D8" s="16">
        <f t="shared" si="0"/>
        <v>7.1</v>
      </c>
    </row>
    <row r="9" spans="1:4">
      <c r="A9" s="16" t="s">
        <v>9</v>
      </c>
      <c r="B9" s="17">
        <v>1</v>
      </c>
      <c r="C9" s="16">
        <v>16</v>
      </c>
      <c r="D9" s="16">
        <f t="shared" si="0"/>
        <v>0.016</v>
      </c>
    </row>
    <row r="10" spans="1:4">
      <c r="A10" s="14" t="s">
        <v>21</v>
      </c>
      <c r="B10" s="18">
        <v>200</v>
      </c>
      <c r="C10" s="14"/>
      <c r="D10" s="14">
        <v>0</v>
      </c>
    </row>
    <row r="11" spans="1:4">
      <c r="A11" s="16" t="s">
        <v>22</v>
      </c>
      <c r="B11" s="17">
        <v>4</v>
      </c>
      <c r="C11" s="16">
        <v>271</v>
      </c>
      <c r="D11" s="16">
        <f t="shared" si="0"/>
        <v>1.084</v>
      </c>
    </row>
    <row r="12" spans="1:4">
      <c r="A12" s="16" t="s">
        <v>23</v>
      </c>
      <c r="B12" s="17">
        <v>20</v>
      </c>
      <c r="C12" s="16">
        <v>80</v>
      </c>
      <c r="D12" s="16">
        <f t="shared" si="0"/>
        <v>1.6</v>
      </c>
    </row>
    <row r="13" spans="1:4">
      <c r="A13" s="16" t="s">
        <v>14</v>
      </c>
      <c r="B13" s="17">
        <v>100</v>
      </c>
      <c r="C13" s="16">
        <v>65</v>
      </c>
      <c r="D13" s="16">
        <f t="shared" si="0"/>
        <v>6.5</v>
      </c>
    </row>
    <row r="14" spans="1:4">
      <c r="A14" s="16" t="s">
        <v>39</v>
      </c>
      <c r="B14" s="17">
        <v>110</v>
      </c>
      <c r="C14" s="16"/>
      <c r="D14" s="16">
        <f t="shared" si="0"/>
        <v>0</v>
      </c>
    </row>
    <row r="15" spans="1:4">
      <c r="A15" s="14" t="s">
        <v>25</v>
      </c>
      <c r="B15" s="18">
        <v>30</v>
      </c>
      <c r="C15" s="14">
        <v>60</v>
      </c>
      <c r="D15" s="14">
        <f t="shared" si="0"/>
        <v>1.8</v>
      </c>
    </row>
    <row r="16" spans="1:4">
      <c r="A16" s="14" t="s">
        <v>26</v>
      </c>
      <c r="B16" s="18">
        <v>20</v>
      </c>
      <c r="C16" s="14">
        <v>51</v>
      </c>
      <c r="D16" s="14">
        <f t="shared" si="0"/>
        <v>1.02</v>
      </c>
    </row>
    <row r="17" s="9" customFormat="1" spans="1:9">
      <c r="A17" s="20" t="s">
        <v>27</v>
      </c>
      <c r="B17" s="21"/>
      <c r="C17" s="20"/>
      <c r="D17" s="20">
        <f>SUM(D4:D16)</f>
        <v>72.88</v>
      </c>
      <c r="E17" s="22"/>
      <c r="F17" s="10"/>
      <c r="G17" s="22"/>
      <c r="H17" s="22"/>
      <c r="I17" s="22"/>
    </row>
    <row r="18" spans="1:4">
      <c r="A18" s="12" t="s">
        <v>28</v>
      </c>
      <c r="B18" s="13"/>
      <c r="C18" s="12"/>
      <c r="D18" s="12"/>
    </row>
    <row r="19" spans="1:4">
      <c r="A19" s="14" t="s">
        <v>82</v>
      </c>
      <c r="B19" s="18" t="s">
        <v>32</v>
      </c>
      <c r="C19" s="14"/>
      <c r="D19" s="14"/>
    </row>
    <row r="20" spans="1:4">
      <c r="A20" s="16" t="s">
        <v>33</v>
      </c>
      <c r="B20" s="17">
        <v>90</v>
      </c>
      <c r="C20" s="16">
        <v>270</v>
      </c>
      <c r="D20" s="16">
        <f t="shared" ref="D20:D33" si="1">C20/1000*B20</f>
        <v>24.3</v>
      </c>
    </row>
    <row r="21" spans="1:4">
      <c r="A21" s="16" t="s">
        <v>16</v>
      </c>
      <c r="B21" s="17">
        <v>7</v>
      </c>
      <c r="C21" s="16">
        <v>140</v>
      </c>
      <c r="D21" s="16">
        <f t="shared" si="1"/>
        <v>0.98</v>
      </c>
    </row>
    <row r="22" spans="1:4">
      <c r="A22" s="16" t="s">
        <v>35</v>
      </c>
      <c r="B22" s="17">
        <v>8</v>
      </c>
      <c r="C22" s="16">
        <v>30</v>
      </c>
      <c r="D22" s="16">
        <f t="shared" si="1"/>
        <v>0.24</v>
      </c>
    </row>
    <row r="23" spans="1:4">
      <c r="A23" s="16" t="s">
        <v>83</v>
      </c>
      <c r="B23" s="17">
        <v>10</v>
      </c>
      <c r="C23" s="16">
        <v>35</v>
      </c>
      <c r="D23" s="16">
        <f t="shared" si="1"/>
        <v>0.35</v>
      </c>
    </row>
    <row r="24" spans="1:4">
      <c r="A24" s="16" t="s">
        <v>36</v>
      </c>
      <c r="B24" s="17">
        <v>5</v>
      </c>
      <c r="C24" s="16">
        <v>175</v>
      </c>
      <c r="D24" s="16">
        <f t="shared" si="1"/>
        <v>0.875</v>
      </c>
    </row>
    <row r="25" spans="1:4">
      <c r="A25" s="16" t="s">
        <v>65</v>
      </c>
      <c r="B25" s="17">
        <v>35</v>
      </c>
      <c r="C25" s="16">
        <v>90</v>
      </c>
      <c r="D25" s="16">
        <f t="shared" si="1"/>
        <v>3.15</v>
      </c>
    </row>
    <row r="26" spans="1:4">
      <c r="A26" s="16" t="s">
        <v>9</v>
      </c>
      <c r="B26" s="17">
        <v>1</v>
      </c>
      <c r="C26" s="16">
        <v>16</v>
      </c>
      <c r="D26" s="16">
        <f t="shared" si="1"/>
        <v>0.016</v>
      </c>
    </row>
    <row r="27" spans="1:4">
      <c r="A27" s="14" t="s">
        <v>66</v>
      </c>
      <c r="B27" s="18" t="s">
        <v>67</v>
      </c>
      <c r="C27" s="14"/>
      <c r="D27" s="14"/>
    </row>
    <row r="28" spans="1:4">
      <c r="A28" s="16" t="s">
        <v>51</v>
      </c>
      <c r="B28" s="17">
        <v>1</v>
      </c>
      <c r="C28" s="16">
        <v>688</v>
      </c>
      <c r="D28" s="16">
        <f t="shared" si="1"/>
        <v>0.688</v>
      </c>
    </row>
    <row r="29" spans="1:4">
      <c r="A29" s="16" t="s">
        <v>23</v>
      </c>
      <c r="B29" s="17">
        <v>15</v>
      </c>
      <c r="C29" s="16">
        <v>80</v>
      </c>
      <c r="D29" s="16">
        <f t="shared" si="1"/>
        <v>1.2</v>
      </c>
    </row>
    <row r="30" spans="1:4">
      <c r="A30" s="16" t="s">
        <v>68</v>
      </c>
      <c r="B30" s="17">
        <v>8</v>
      </c>
      <c r="C30" s="16">
        <v>170</v>
      </c>
      <c r="D30" s="16">
        <f t="shared" si="1"/>
        <v>1.36</v>
      </c>
    </row>
    <row r="31" spans="1:4">
      <c r="A31" s="16" t="s">
        <v>39</v>
      </c>
      <c r="B31" s="17">
        <v>150</v>
      </c>
      <c r="C31" s="16"/>
      <c r="D31" s="16">
        <f t="shared" si="1"/>
        <v>0</v>
      </c>
    </row>
    <row r="32" spans="1:4">
      <c r="A32" s="14" t="s">
        <v>25</v>
      </c>
      <c r="B32" s="18">
        <v>30</v>
      </c>
      <c r="C32" s="14">
        <v>60</v>
      </c>
      <c r="D32" s="14">
        <f t="shared" si="1"/>
        <v>1.8</v>
      </c>
    </row>
    <row r="33" spans="1:4">
      <c r="A33" s="14" t="s">
        <v>26</v>
      </c>
      <c r="B33" s="18">
        <v>20</v>
      </c>
      <c r="C33" s="14">
        <v>51</v>
      </c>
      <c r="D33" s="14">
        <f t="shared" si="1"/>
        <v>1.02</v>
      </c>
    </row>
    <row r="34" spans="1:4">
      <c r="A34" s="20" t="s">
        <v>40</v>
      </c>
      <c r="B34" s="21"/>
      <c r="C34" s="20"/>
      <c r="D34" s="20">
        <f>SUM(D19:D33)</f>
        <v>35.979</v>
      </c>
    </row>
    <row r="35" spans="1:4">
      <c r="A35" s="12" t="s">
        <v>41</v>
      </c>
      <c r="B35" s="13"/>
      <c r="C35" s="12"/>
      <c r="D35" s="12"/>
    </row>
    <row r="36" spans="1:4">
      <c r="A36" s="14" t="s">
        <v>84</v>
      </c>
      <c r="B36" s="15">
        <v>60</v>
      </c>
      <c r="C36" s="14"/>
      <c r="D36" s="14"/>
    </row>
    <row r="37" spans="1:4">
      <c r="A37" s="23" t="s">
        <v>6</v>
      </c>
      <c r="B37" s="24">
        <v>60</v>
      </c>
      <c r="C37" s="16">
        <v>25</v>
      </c>
      <c r="D37" s="16">
        <f>C37/1000*B37</f>
        <v>1.5</v>
      </c>
    </row>
    <row r="38" spans="1:4">
      <c r="A38" s="23" t="s">
        <v>7</v>
      </c>
      <c r="B38" s="24">
        <v>7.98</v>
      </c>
      <c r="C38" s="16">
        <v>35</v>
      </c>
      <c r="D38" s="16">
        <f t="shared" ref="D38:D53" si="2">C38/1000*B38</f>
        <v>0.2793</v>
      </c>
    </row>
    <row r="39" spans="1:4">
      <c r="A39" s="23" t="s">
        <v>8</v>
      </c>
      <c r="B39" s="24">
        <v>3</v>
      </c>
      <c r="C39" s="16">
        <v>80</v>
      </c>
      <c r="D39" s="16">
        <f t="shared" si="2"/>
        <v>0.24</v>
      </c>
    </row>
    <row r="40" spans="1:4">
      <c r="A40" s="23" t="s">
        <v>9</v>
      </c>
      <c r="B40" s="25">
        <v>0.3</v>
      </c>
      <c r="C40" s="16">
        <v>16</v>
      </c>
      <c r="D40" s="16">
        <f t="shared" si="2"/>
        <v>0.0048</v>
      </c>
    </row>
    <row r="41" spans="1:4">
      <c r="A41" s="23" t="s">
        <v>10</v>
      </c>
      <c r="B41" s="24">
        <v>3</v>
      </c>
      <c r="C41" s="16">
        <v>140</v>
      </c>
      <c r="D41" s="16">
        <f t="shared" si="2"/>
        <v>0.42</v>
      </c>
    </row>
    <row r="42" spans="1:4">
      <c r="A42" s="19" t="s">
        <v>55</v>
      </c>
      <c r="B42" s="15">
        <v>80</v>
      </c>
      <c r="C42" s="14"/>
      <c r="D42" s="14"/>
    </row>
    <row r="43" spans="1:4">
      <c r="A43" s="23" t="s">
        <v>85</v>
      </c>
      <c r="B43" s="26">
        <v>100</v>
      </c>
      <c r="C43" s="16">
        <v>325</v>
      </c>
      <c r="D43" s="16">
        <f t="shared" si="2"/>
        <v>32.5</v>
      </c>
    </row>
    <row r="44" spans="1:4">
      <c r="A44" s="14" t="s">
        <v>57</v>
      </c>
      <c r="B44" s="15">
        <v>150</v>
      </c>
      <c r="C44" s="14"/>
      <c r="D44" s="14"/>
    </row>
    <row r="45" spans="1:4">
      <c r="A45" s="16" t="s">
        <v>58</v>
      </c>
      <c r="B45" s="17">
        <v>170</v>
      </c>
      <c r="C45" s="16">
        <v>25</v>
      </c>
      <c r="D45" s="16">
        <f t="shared" si="2"/>
        <v>4.25</v>
      </c>
    </row>
    <row r="46" spans="1:4">
      <c r="A46" s="16" t="s">
        <v>14</v>
      </c>
      <c r="B46" s="17">
        <v>24</v>
      </c>
      <c r="C46" s="16">
        <v>65</v>
      </c>
      <c r="D46" s="16">
        <f t="shared" si="2"/>
        <v>1.56</v>
      </c>
    </row>
    <row r="47" spans="1:4">
      <c r="A47" s="16" t="s">
        <v>17</v>
      </c>
      <c r="B47" s="17">
        <v>5</v>
      </c>
      <c r="C47" s="16">
        <v>800</v>
      </c>
      <c r="D47" s="16">
        <f t="shared" si="2"/>
        <v>4</v>
      </c>
    </row>
    <row r="48" spans="1:4">
      <c r="A48" s="16" t="s">
        <v>9</v>
      </c>
      <c r="B48" s="17">
        <v>1</v>
      </c>
      <c r="C48" s="16">
        <v>16</v>
      </c>
      <c r="D48" s="16">
        <f t="shared" si="2"/>
        <v>0.016</v>
      </c>
    </row>
    <row r="49" spans="1:4">
      <c r="A49" s="14" t="s">
        <v>49</v>
      </c>
      <c r="B49" s="18" t="s">
        <v>50</v>
      </c>
      <c r="C49" s="14"/>
      <c r="D49" s="14"/>
    </row>
    <row r="50" spans="1:4">
      <c r="A50" s="16" t="s">
        <v>51</v>
      </c>
      <c r="B50" s="17">
        <v>1</v>
      </c>
      <c r="C50" s="16">
        <v>688</v>
      </c>
      <c r="D50" s="16">
        <f t="shared" si="2"/>
        <v>0.688</v>
      </c>
    </row>
    <row r="51" spans="1:4">
      <c r="A51" s="16" t="s">
        <v>23</v>
      </c>
      <c r="B51" s="17">
        <v>15</v>
      </c>
      <c r="C51" s="16">
        <v>80</v>
      </c>
      <c r="D51" s="16">
        <f t="shared" si="2"/>
        <v>1.2</v>
      </c>
    </row>
    <row r="52" spans="1:4">
      <c r="A52" s="14" t="s">
        <v>25</v>
      </c>
      <c r="B52" s="18">
        <v>30</v>
      </c>
      <c r="C52" s="14">
        <v>60</v>
      </c>
      <c r="D52" s="14">
        <f t="shared" si="2"/>
        <v>1.8</v>
      </c>
    </row>
    <row r="53" spans="1:4">
      <c r="A53" s="14" t="s">
        <v>26</v>
      </c>
      <c r="B53" s="18">
        <v>20</v>
      </c>
      <c r="C53" s="14">
        <v>51</v>
      </c>
      <c r="D53" s="14">
        <f t="shared" si="2"/>
        <v>1.02</v>
      </c>
    </row>
    <row r="54" spans="1:4">
      <c r="A54" s="20" t="s">
        <v>52</v>
      </c>
      <c r="B54" s="21"/>
      <c r="C54" s="20"/>
      <c r="D54" s="20">
        <f>SUM(D37:D53)</f>
        <v>49.4781</v>
      </c>
    </row>
    <row r="55" spans="1:4">
      <c r="A55" s="12" t="s">
        <v>53</v>
      </c>
      <c r="B55" s="13"/>
      <c r="C55" s="12"/>
      <c r="D55" s="12"/>
    </row>
    <row r="56" spans="1:4">
      <c r="A56" s="14" t="s">
        <v>54</v>
      </c>
      <c r="B56" s="18">
        <v>60</v>
      </c>
      <c r="C56" s="14"/>
      <c r="D56" s="14"/>
    </row>
    <row r="57" spans="1:4">
      <c r="A57" s="23" t="s">
        <v>7</v>
      </c>
      <c r="B57" s="24">
        <v>65</v>
      </c>
      <c r="C57" s="16">
        <v>35</v>
      </c>
      <c r="D57" s="16">
        <f>C57/1000*B57</f>
        <v>2.275</v>
      </c>
    </row>
    <row r="58" spans="1:4">
      <c r="A58" s="23" t="s">
        <v>10</v>
      </c>
      <c r="B58" s="24">
        <v>6</v>
      </c>
      <c r="C58" s="16">
        <v>140</v>
      </c>
      <c r="D58" s="16">
        <f t="shared" ref="D58:D59" si="3">C58/1000*B58</f>
        <v>0.84</v>
      </c>
    </row>
    <row r="59" spans="1:4">
      <c r="A59" s="23" t="s">
        <v>8</v>
      </c>
      <c r="B59" s="24">
        <v>6</v>
      </c>
      <c r="C59" s="16">
        <v>80</v>
      </c>
      <c r="D59" s="16">
        <f t="shared" si="3"/>
        <v>0.48</v>
      </c>
    </row>
    <row r="60" spans="1:4">
      <c r="A60" s="14" t="s">
        <v>86</v>
      </c>
      <c r="B60" s="14" t="s">
        <v>43</v>
      </c>
      <c r="C60" s="14"/>
      <c r="D60" s="14"/>
    </row>
    <row r="61" spans="1:4">
      <c r="A61" s="16" t="s">
        <v>33</v>
      </c>
      <c r="B61" s="16">
        <v>100</v>
      </c>
      <c r="C61" s="16">
        <v>270</v>
      </c>
      <c r="D61" s="16">
        <f t="shared" ref="D61:D74" si="4">C61/1000*B61</f>
        <v>27</v>
      </c>
    </row>
    <row r="62" spans="1:4">
      <c r="A62" s="16" t="s">
        <v>16</v>
      </c>
      <c r="B62" s="16">
        <v>2</v>
      </c>
      <c r="C62" s="16">
        <v>140</v>
      </c>
      <c r="D62" s="16">
        <f t="shared" si="4"/>
        <v>0.28</v>
      </c>
    </row>
    <row r="63" spans="1:4">
      <c r="A63" s="16" t="s">
        <v>87</v>
      </c>
      <c r="B63" s="16">
        <v>12.5</v>
      </c>
      <c r="C63" s="16">
        <v>190</v>
      </c>
      <c r="D63" s="16">
        <f t="shared" si="4"/>
        <v>2.375</v>
      </c>
    </row>
    <row r="64" spans="1:4">
      <c r="A64" s="16" t="s">
        <v>45</v>
      </c>
      <c r="B64" s="16">
        <v>4</v>
      </c>
      <c r="C64" s="16">
        <v>40</v>
      </c>
      <c r="D64" s="16">
        <f t="shared" si="4"/>
        <v>0.16</v>
      </c>
    </row>
    <row r="65" spans="1:4">
      <c r="A65" s="14" t="s">
        <v>88</v>
      </c>
      <c r="B65" s="18" t="s">
        <v>19</v>
      </c>
      <c r="C65" s="14"/>
      <c r="D65" s="14"/>
    </row>
    <row r="66" spans="1:4">
      <c r="A66" s="16" t="s">
        <v>48</v>
      </c>
      <c r="B66" s="17">
        <v>53</v>
      </c>
      <c r="C66" s="16">
        <v>50</v>
      </c>
      <c r="D66" s="16">
        <f t="shared" si="4"/>
        <v>2.65</v>
      </c>
    </row>
    <row r="67" spans="1:4">
      <c r="A67" s="16" t="s">
        <v>17</v>
      </c>
      <c r="B67" s="17">
        <v>5</v>
      </c>
      <c r="C67" s="16">
        <v>800</v>
      </c>
      <c r="D67" s="16">
        <f t="shared" si="4"/>
        <v>4</v>
      </c>
    </row>
    <row r="68" spans="1:4">
      <c r="A68" s="16" t="s">
        <v>9</v>
      </c>
      <c r="B68" s="17">
        <v>1</v>
      </c>
      <c r="C68" s="16">
        <v>16</v>
      </c>
      <c r="D68" s="16">
        <f t="shared" si="4"/>
        <v>0.016</v>
      </c>
    </row>
    <row r="69" spans="1:4">
      <c r="A69" s="14" t="s">
        <v>37</v>
      </c>
      <c r="B69" s="15">
        <v>200</v>
      </c>
      <c r="C69" s="14"/>
      <c r="D69" s="14"/>
    </row>
    <row r="70" spans="1:4">
      <c r="A70" s="16" t="s">
        <v>38</v>
      </c>
      <c r="B70" s="17">
        <v>5</v>
      </c>
      <c r="C70" s="16">
        <v>500</v>
      </c>
      <c r="D70" s="16">
        <f t="shared" si="4"/>
        <v>2.5</v>
      </c>
    </row>
    <row r="71" spans="1:4">
      <c r="A71" s="16" t="s">
        <v>23</v>
      </c>
      <c r="B71" s="17">
        <v>20</v>
      </c>
      <c r="C71" s="16">
        <v>80</v>
      </c>
      <c r="D71" s="16">
        <f t="shared" si="4"/>
        <v>1.6</v>
      </c>
    </row>
    <row r="72" spans="1:4">
      <c r="A72" s="16" t="s">
        <v>14</v>
      </c>
      <c r="B72" s="17">
        <v>100</v>
      </c>
      <c r="C72" s="16">
        <v>65</v>
      </c>
      <c r="D72" s="16">
        <f t="shared" si="4"/>
        <v>6.5</v>
      </c>
    </row>
    <row r="73" spans="1:4">
      <c r="A73" s="14" t="s">
        <v>25</v>
      </c>
      <c r="B73" s="18">
        <v>30</v>
      </c>
      <c r="C73" s="14">
        <v>60</v>
      </c>
      <c r="D73" s="14">
        <f t="shared" si="4"/>
        <v>1.8</v>
      </c>
    </row>
    <row r="74" spans="1:4">
      <c r="A74" s="14" t="s">
        <v>26</v>
      </c>
      <c r="B74" s="18">
        <v>20</v>
      </c>
      <c r="C74" s="14">
        <v>51</v>
      </c>
      <c r="D74" s="14">
        <f t="shared" si="4"/>
        <v>1.02</v>
      </c>
    </row>
    <row r="75" spans="1:4">
      <c r="A75" s="20" t="s">
        <v>59</v>
      </c>
      <c r="B75" s="21"/>
      <c r="C75" s="20"/>
      <c r="D75" s="20">
        <f>SUM(D57:D74)</f>
        <v>53.496</v>
      </c>
    </row>
    <row r="76" spans="1:4">
      <c r="A76" s="12" t="s">
        <v>60</v>
      </c>
      <c r="B76" s="13"/>
      <c r="C76" s="12"/>
      <c r="D76" s="12"/>
    </row>
    <row r="77" spans="1:4">
      <c r="A77" s="14" t="s">
        <v>89</v>
      </c>
      <c r="B77" s="15">
        <v>150</v>
      </c>
      <c r="C77" s="14"/>
      <c r="D77" s="14"/>
    </row>
    <row r="78" spans="1:4">
      <c r="A78" s="16" t="s">
        <v>90</v>
      </c>
      <c r="B78" s="17">
        <v>150</v>
      </c>
      <c r="C78" s="16">
        <v>170</v>
      </c>
      <c r="D78" s="16">
        <f>C78/1000*B78</f>
        <v>25.5</v>
      </c>
    </row>
    <row r="79" spans="1:4">
      <c r="A79" s="14" t="s">
        <v>91</v>
      </c>
      <c r="B79" s="18">
        <v>180</v>
      </c>
      <c r="C79" s="14"/>
      <c r="D79" s="14"/>
    </row>
    <row r="80" spans="1:4">
      <c r="A80" s="16" t="s">
        <v>12</v>
      </c>
      <c r="B80" s="17">
        <v>63</v>
      </c>
      <c r="C80" s="16">
        <v>440</v>
      </c>
      <c r="D80" s="16">
        <f t="shared" ref="D80:D94" si="5">C80/1000*B80</f>
        <v>27.72</v>
      </c>
    </row>
    <row r="81" spans="1:4">
      <c r="A81" s="16" t="s">
        <v>16</v>
      </c>
      <c r="B81" s="17">
        <v>5</v>
      </c>
      <c r="C81" s="16">
        <v>140</v>
      </c>
      <c r="D81" s="16">
        <f t="shared" si="5"/>
        <v>0.7</v>
      </c>
    </row>
    <row r="82" spans="1:4">
      <c r="A82" s="16" t="s">
        <v>17</v>
      </c>
      <c r="B82" s="17">
        <v>11</v>
      </c>
      <c r="C82" s="16">
        <v>800</v>
      </c>
      <c r="D82" s="16">
        <f t="shared" si="5"/>
        <v>8.8</v>
      </c>
    </row>
    <row r="83" spans="1:4">
      <c r="A83" s="16" t="s">
        <v>15</v>
      </c>
      <c r="B83" s="17">
        <v>3</v>
      </c>
      <c r="C83" s="16">
        <v>100</v>
      </c>
      <c r="D83" s="16">
        <f t="shared" si="5"/>
        <v>0.3</v>
      </c>
    </row>
    <row r="84" spans="1:4">
      <c r="A84" s="16" t="s">
        <v>35</v>
      </c>
      <c r="B84" s="17">
        <v>15</v>
      </c>
      <c r="C84" s="16">
        <v>30</v>
      </c>
      <c r="D84" s="16">
        <f t="shared" si="5"/>
        <v>0.45</v>
      </c>
    </row>
    <row r="85" spans="1:4">
      <c r="A85" s="16" t="s">
        <v>58</v>
      </c>
      <c r="B85" s="17">
        <v>230</v>
      </c>
      <c r="C85" s="16">
        <v>25</v>
      </c>
      <c r="D85" s="16">
        <f t="shared" si="5"/>
        <v>5.75</v>
      </c>
    </row>
    <row r="86" spans="1:4">
      <c r="A86" s="16" t="s">
        <v>9</v>
      </c>
      <c r="B86" s="17">
        <v>1</v>
      </c>
      <c r="C86" s="16">
        <v>16</v>
      </c>
      <c r="D86" s="16">
        <f t="shared" si="5"/>
        <v>0.016</v>
      </c>
    </row>
    <row r="87" spans="1:4">
      <c r="A87" s="14" t="s">
        <v>66</v>
      </c>
      <c r="B87" s="18" t="s">
        <v>67</v>
      </c>
      <c r="C87" s="14"/>
      <c r="D87" s="14"/>
    </row>
    <row r="88" spans="1:4">
      <c r="A88" s="16" t="s">
        <v>51</v>
      </c>
      <c r="B88" s="17">
        <v>1</v>
      </c>
      <c r="C88" s="16">
        <v>688</v>
      </c>
      <c r="D88" s="16">
        <f t="shared" si="5"/>
        <v>0.688</v>
      </c>
    </row>
    <row r="89" spans="1:4">
      <c r="A89" s="16" t="s">
        <v>23</v>
      </c>
      <c r="B89" s="17">
        <v>15</v>
      </c>
      <c r="C89" s="16">
        <v>80</v>
      </c>
      <c r="D89" s="16">
        <f t="shared" si="5"/>
        <v>1.2</v>
      </c>
    </row>
    <row r="90" spans="1:4">
      <c r="A90" s="16" t="s">
        <v>68</v>
      </c>
      <c r="B90" s="17">
        <v>8</v>
      </c>
      <c r="C90" s="16">
        <v>170</v>
      </c>
      <c r="D90" s="16">
        <f t="shared" si="5"/>
        <v>1.36</v>
      </c>
    </row>
    <row r="91" spans="1:4">
      <c r="A91" s="16" t="s">
        <v>17</v>
      </c>
      <c r="B91" s="17">
        <v>10</v>
      </c>
      <c r="C91" s="16">
        <v>800</v>
      </c>
      <c r="D91" s="16">
        <f t="shared" si="5"/>
        <v>8</v>
      </c>
    </row>
    <row r="92" spans="1:4">
      <c r="A92" s="16" t="s">
        <v>92</v>
      </c>
      <c r="B92" s="17">
        <v>10</v>
      </c>
      <c r="C92" s="16">
        <v>600</v>
      </c>
      <c r="D92" s="16">
        <f t="shared" si="5"/>
        <v>6</v>
      </c>
    </row>
    <row r="93" spans="1:4">
      <c r="A93" s="14" t="s">
        <v>25</v>
      </c>
      <c r="B93" s="18">
        <v>30</v>
      </c>
      <c r="C93" s="14">
        <v>60</v>
      </c>
      <c r="D93" s="14">
        <f t="shared" si="5"/>
        <v>1.8</v>
      </c>
    </row>
    <row r="94" spans="1:4">
      <c r="A94" s="14" t="s">
        <v>26</v>
      </c>
      <c r="B94" s="18">
        <v>20</v>
      </c>
      <c r="C94" s="14">
        <v>51</v>
      </c>
      <c r="D94" s="14">
        <f t="shared" si="5"/>
        <v>1.02</v>
      </c>
    </row>
    <row r="95" spans="1:4">
      <c r="A95" s="20" t="s">
        <v>69</v>
      </c>
      <c r="B95" s="21"/>
      <c r="C95" s="20"/>
      <c r="D95" s="20">
        <f>SUM(D78:D94)</f>
        <v>89.304</v>
      </c>
    </row>
    <row r="96" spans="1:4">
      <c r="A96" s="12" t="s">
        <v>70</v>
      </c>
      <c r="B96" s="13"/>
      <c r="C96" s="12"/>
      <c r="D96" s="12"/>
    </row>
    <row r="97" spans="1:6">
      <c r="A97" s="19" t="s">
        <v>93</v>
      </c>
      <c r="B97" s="15">
        <v>80</v>
      </c>
      <c r="C97" s="14"/>
      <c r="D97" s="14"/>
      <c r="F97" s="27"/>
    </row>
    <row r="98" spans="1:6">
      <c r="A98" s="16" t="s">
        <v>94</v>
      </c>
      <c r="B98" s="17">
        <v>20</v>
      </c>
      <c r="C98" s="16">
        <v>310</v>
      </c>
      <c r="D98" s="16">
        <f t="shared" ref="D98:D108" si="6">C98/1000*B98</f>
        <v>6.2</v>
      </c>
      <c r="F98" s="27"/>
    </row>
    <row r="99" spans="1:6">
      <c r="A99" s="16" t="s">
        <v>23</v>
      </c>
      <c r="B99" s="17">
        <v>7.5</v>
      </c>
      <c r="C99" s="16">
        <v>80</v>
      </c>
      <c r="D99" s="16">
        <f t="shared" si="6"/>
        <v>0.6</v>
      </c>
      <c r="F99" s="27"/>
    </row>
    <row r="100" spans="1:6">
      <c r="A100" s="16" t="s">
        <v>95</v>
      </c>
      <c r="B100" s="17">
        <v>10</v>
      </c>
      <c r="C100" s="16">
        <v>800</v>
      </c>
      <c r="D100" s="16">
        <f t="shared" si="6"/>
        <v>8</v>
      </c>
      <c r="F100" s="27"/>
    </row>
    <row r="101" spans="1:6">
      <c r="A101" s="16" t="s">
        <v>96</v>
      </c>
      <c r="B101" s="17">
        <v>0.2</v>
      </c>
      <c r="C101" s="16">
        <v>10</v>
      </c>
      <c r="D101" s="16">
        <f t="shared" si="6"/>
        <v>0.002</v>
      </c>
      <c r="F101" s="27"/>
    </row>
    <row r="102" spans="1:6">
      <c r="A102" s="16" t="s">
        <v>65</v>
      </c>
      <c r="B102" s="17">
        <v>24</v>
      </c>
      <c r="C102" s="16">
        <v>90</v>
      </c>
      <c r="D102" s="16">
        <f t="shared" si="6"/>
        <v>2.16</v>
      </c>
      <c r="F102" s="27"/>
    </row>
    <row r="103" spans="1:6">
      <c r="A103" s="16" t="s">
        <v>87</v>
      </c>
      <c r="B103" s="17">
        <v>5</v>
      </c>
      <c r="C103" s="16">
        <v>190</v>
      </c>
      <c r="D103" s="16">
        <f t="shared" si="6"/>
        <v>0.95</v>
      </c>
      <c r="F103" s="27"/>
    </row>
    <row r="104" spans="1:6">
      <c r="A104" s="14" t="s">
        <v>49</v>
      </c>
      <c r="B104" s="18" t="s">
        <v>50</v>
      </c>
      <c r="C104" s="14"/>
      <c r="D104" s="14"/>
      <c r="F104" s="27"/>
    </row>
    <row r="105" spans="1:6">
      <c r="A105" s="16" t="s">
        <v>51</v>
      </c>
      <c r="B105" s="17">
        <v>1</v>
      </c>
      <c r="C105" s="16">
        <v>688</v>
      </c>
      <c r="D105" s="16">
        <f t="shared" si="6"/>
        <v>0.688</v>
      </c>
      <c r="F105" s="27"/>
    </row>
    <row r="106" spans="1:6">
      <c r="A106" s="16" t="s">
        <v>23</v>
      </c>
      <c r="B106" s="17">
        <v>15</v>
      </c>
      <c r="C106" s="16">
        <v>80</v>
      </c>
      <c r="D106" s="16">
        <f t="shared" si="6"/>
        <v>1.2</v>
      </c>
      <c r="F106" s="27"/>
    </row>
    <row r="107" spans="1:6">
      <c r="A107" s="14" t="s">
        <v>25</v>
      </c>
      <c r="B107" s="18">
        <v>30</v>
      </c>
      <c r="C107" s="14">
        <v>60</v>
      </c>
      <c r="D107" s="14">
        <f t="shared" si="6"/>
        <v>1.8</v>
      </c>
      <c r="F107" s="27"/>
    </row>
    <row r="108" spans="1:6">
      <c r="A108" s="14" t="s">
        <v>26</v>
      </c>
      <c r="B108" s="18">
        <v>20</v>
      </c>
      <c r="C108" s="14">
        <v>51</v>
      </c>
      <c r="D108" s="14">
        <f t="shared" si="6"/>
        <v>1.02</v>
      </c>
      <c r="F108" s="27"/>
    </row>
    <row r="109" spans="1:4">
      <c r="A109" s="20" t="s">
        <v>77</v>
      </c>
      <c r="B109" s="20"/>
      <c r="C109" s="20"/>
      <c r="D109" s="20">
        <f>SUM(D97:D108)</f>
        <v>22.62</v>
      </c>
    </row>
    <row r="110" spans="1:6">
      <c r="A110" s="28" t="s">
        <v>97</v>
      </c>
      <c r="B110" s="29"/>
      <c r="C110" s="28"/>
      <c r="D110" s="28">
        <f>'1 неделя'!D28+'1 неделя'!D47+'1 неделя'!D67+'1 неделя'!D86+'1 неделя'!D108+'1 неделя'!D130+'2 неделя'!D17+'2 неделя'!D34+'2 неделя'!D54+'2 неделя'!D75+'2 неделя'!D95+'2 неделя'!D109</f>
        <v>701.3783</v>
      </c>
      <c r="E110" s="30">
        <v>590.4</v>
      </c>
      <c r="F110" s="10" t="s">
        <v>98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M38"/>
  <sheetViews>
    <sheetView view="pageBreakPreview" zoomScaleNormal="100" topLeftCell="A7" workbookViewId="0">
      <pane xSplit="2" topLeftCell="C1" activePane="topRight" state="frozen"/>
      <selection/>
      <selection pane="topRight" activeCell="I16" sqref="I16"/>
    </sheetView>
  </sheetViews>
  <sheetFormatPr defaultColWidth="9" defaultRowHeight="15.75"/>
  <cols>
    <col min="1" max="1" width="30.2857142857143" style="2" customWidth="1"/>
    <col min="2" max="2" width="12.5714285714286" style="2" customWidth="1"/>
    <col min="3" max="3" width="10.4285714285714" style="2" customWidth="1"/>
    <col min="4" max="4" width="11" style="2" customWidth="1"/>
    <col min="5" max="5" width="11.8571428571429" style="2" customWidth="1"/>
    <col min="6" max="10" width="9.14285714285714" style="2"/>
    <col min="11" max="11" width="11.5714285714286" style="2" customWidth="1"/>
    <col min="12" max="39" width="9.14285714285714" style="2"/>
  </cols>
  <sheetData>
    <row r="2" s="1" customFormat="1" ht="79.5" customHeight="1" spans="1:39">
      <c r="A2" s="3" t="s">
        <v>99</v>
      </c>
      <c r="B2" s="4" t="s">
        <v>100</v>
      </c>
      <c r="C2" s="3" t="s">
        <v>101</v>
      </c>
      <c r="D2" s="3" t="s">
        <v>102</v>
      </c>
      <c r="E2" s="3" t="s">
        <v>103</v>
      </c>
      <c r="F2" s="3" t="s">
        <v>104</v>
      </c>
      <c r="G2" s="3" t="s">
        <v>105</v>
      </c>
      <c r="H2" s="3" t="s">
        <v>106</v>
      </c>
      <c r="I2" s="3" t="s">
        <v>107</v>
      </c>
      <c r="J2" s="3" t="s">
        <v>108</v>
      </c>
      <c r="K2" s="4" t="s">
        <v>109</v>
      </c>
      <c r="L2" s="4" t="s">
        <v>110</v>
      </c>
      <c r="M2" s="4" t="s">
        <v>111</v>
      </c>
      <c r="N2" s="4" t="s">
        <v>112</v>
      </c>
      <c r="O2" s="4" t="s">
        <v>113</v>
      </c>
      <c r="P2" s="4" t="s">
        <v>114</v>
      </c>
      <c r="Q2" s="4" t="s">
        <v>115</v>
      </c>
      <c r="R2" s="4" t="s">
        <v>116</v>
      </c>
      <c r="S2" s="4" t="s">
        <v>117</v>
      </c>
      <c r="T2" s="4" t="s">
        <v>118</v>
      </c>
      <c r="U2" s="4" t="s">
        <v>119</v>
      </c>
      <c r="V2" s="4" t="s">
        <v>120</v>
      </c>
      <c r="W2" s="4" t="s">
        <v>121</v>
      </c>
      <c r="X2" s="4" t="s">
        <v>122</v>
      </c>
      <c r="Y2" s="4" t="s">
        <v>123</v>
      </c>
      <c r="Z2" s="4" t="s">
        <v>124</v>
      </c>
      <c r="AA2" s="4" t="s">
        <v>125</v>
      </c>
      <c r="AB2" s="4" t="s">
        <v>126</v>
      </c>
      <c r="AC2" s="4" t="s">
        <v>127</v>
      </c>
      <c r="AD2" s="4" t="s">
        <v>128</v>
      </c>
      <c r="AE2" s="4" t="s">
        <v>129</v>
      </c>
      <c r="AF2" s="4" t="s">
        <v>130</v>
      </c>
      <c r="AG2" s="4" t="s">
        <v>131</v>
      </c>
      <c r="AH2" s="4" t="s">
        <v>132</v>
      </c>
      <c r="AI2" s="4" t="s">
        <v>133</v>
      </c>
      <c r="AJ2" s="4" t="s">
        <v>134</v>
      </c>
      <c r="AK2" s="4" t="s">
        <v>135</v>
      </c>
      <c r="AL2" s="4" t="s">
        <v>136</v>
      </c>
      <c r="AM2" s="4" t="s">
        <v>137</v>
      </c>
    </row>
    <row r="3" s="1" customFormat="1" ht="39.95" customHeight="1" spans="1:39">
      <c r="A3" s="3" t="s">
        <v>138</v>
      </c>
      <c r="B3" s="5">
        <f>'1 неделя'!F31+'1 неделя'!F89</f>
        <v>0</v>
      </c>
      <c r="C3" s="5">
        <v>100</v>
      </c>
      <c r="D3" s="6">
        <f>B3/1469*38</f>
        <v>0</v>
      </c>
      <c r="E3" s="6">
        <f>B3/1469*140</f>
        <v>0</v>
      </c>
      <c r="F3" s="6">
        <f>B3/1469*229</f>
        <v>0</v>
      </c>
      <c r="G3" s="6">
        <f>B3/1469*189</f>
        <v>0</v>
      </c>
      <c r="H3" s="6">
        <f>B3/1469*180</f>
        <v>0</v>
      </c>
      <c r="I3" s="6">
        <f>B3/1469*267</f>
        <v>0</v>
      </c>
      <c r="J3" s="6">
        <f>B3/1469*162</f>
        <v>0</v>
      </c>
      <c r="K3" s="6">
        <f>B3/1469*1</f>
        <v>0</v>
      </c>
      <c r="L3" s="6">
        <f>B3/1469*3</f>
        <v>0</v>
      </c>
      <c r="M3" s="6">
        <f>B3/1469*9</f>
        <v>0</v>
      </c>
      <c r="N3" s="6">
        <f>B3/1469*1</f>
        <v>0</v>
      </c>
      <c r="O3" s="6">
        <f>B3/1469*3</f>
        <v>0</v>
      </c>
      <c r="P3" s="6">
        <f>B3/1469*8</f>
        <v>0</v>
      </c>
      <c r="Q3" s="6">
        <f>B3/1469*10</f>
        <v>0</v>
      </c>
      <c r="R3" s="6">
        <f>B3/1469*8</f>
        <v>0</v>
      </c>
      <c r="S3" s="6">
        <f>B3/1469*8</f>
        <v>0</v>
      </c>
      <c r="T3" s="6">
        <f>B3/1469*26</f>
        <v>0</v>
      </c>
      <c r="U3" s="6">
        <f>B3/1469*4</f>
        <v>0</v>
      </c>
      <c r="V3" s="6">
        <f>B3/1469*7</f>
        <v>0</v>
      </c>
      <c r="W3" s="6">
        <f>B3/1469*6</f>
        <v>0</v>
      </c>
      <c r="X3" s="6">
        <f>B3/1469*2</f>
        <v>0</v>
      </c>
      <c r="Y3" s="6">
        <f>B3/1469*9</f>
        <v>0</v>
      </c>
      <c r="Z3" s="6">
        <f>B3/1469*7</f>
        <v>0</v>
      </c>
      <c r="AA3" s="6">
        <f>B3/1469*41</f>
        <v>0</v>
      </c>
      <c r="AB3" s="6">
        <f>B3/1469*8</f>
        <v>0</v>
      </c>
      <c r="AC3" s="6">
        <f>B3/1469*3</f>
        <v>0</v>
      </c>
      <c r="AD3" s="6">
        <f>B3/1469*3</f>
        <v>0</v>
      </c>
      <c r="AE3" s="6">
        <f>B3/1469*1</f>
        <v>0</v>
      </c>
      <c r="AF3" s="6">
        <f>B3/1469*24</f>
        <v>0</v>
      </c>
      <c r="AG3" s="6">
        <f>B3/1469*7</f>
        <v>0</v>
      </c>
      <c r="AH3" s="6">
        <f>B3/1469*18</f>
        <v>0</v>
      </c>
      <c r="AI3" s="6">
        <f>B3/1469*5</f>
        <v>0</v>
      </c>
      <c r="AJ3" s="6">
        <f>B3/1469*14</f>
        <v>0</v>
      </c>
      <c r="AK3" s="6">
        <f>B3/1469*5</f>
        <v>0</v>
      </c>
      <c r="AL3" s="5">
        <f>B3/1469*8</f>
        <v>0</v>
      </c>
      <c r="AM3" s="5">
        <f>B3/1469*15</f>
        <v>0</v>
      </c>
    </row>
    <row r="4" s="1" customFormat="1" ht="39.95" customHeight="1" spans="1:39">
      <c r="A4" s="3" t="s">
        <v>139</v>
      </c>
      <c r="B4" s="5" t="e">
        <f>'1 неделя'!#REF!</f>
        <v>#REF!</v>
      </c>
      <c r="C4" s="5">
        <v>220</v>
      </c>
      <c r="D4" s="6" t="e">
        <f t="shared" ref="D4:D35" si="0">B4/1469*38</f>
        <v>#REF!</v>
      </c>
      <c r="E4" s="6" t="e">
        <f t="shared" ref="E4:E35" si="1">B4/1469*140</f>
        <v>#REF!</v>
      </c>
      <c r="F4" s="6" t="e">
        <f t="shared" ref="F4:F35" si="2">B4/1469*229</f>
        <v>#REF!</v>
      </c>
      <c r="G4" s="6" t="e">
        <f t="shared" ref="G4:G35" si="3">B4/1469*189</f>
        <v>#REF!</v>
      </c>
      <c r="H4" s="6" t="e">
        <f t="shared" ref="H4:H35" si="4">B4/1469*180</f>
        <v>#REF!</v>
      </c>
      <c r="I4" s="6" t="e">
        <f t="shared" ref="I4:I35" si="5">B4/1469*267</f>
        <v>#REF!</v>
      </c>
      <c r="J4" s="6" t="e">
        <f t="shared" ref="J4:J35" si="6">B4/1469*162</f>
        <v>#REF!</v>
      </c>
      <c r="K4" s="6" t="e">
        <f t="shared" ref="K4:K35" si="7">B4/1469*1</f>
        <v>#REF!</v>
      </c>
      <c r="L4" s="6" t="e">
        <f t="shared" ref="L4:L35" si="8">B4/1469*3</f>
        <v>#REF!</v>
      </c>
      <c r="M4" s="6" t="e">
        <f t="shared" ref="M4:M35" si="9">B4/1469*9</f>
        <v>#REF!</v>
      </c>
      <c r="N4" s="6" t="e">
        <f t="shared" ref="N4:N35" si="10">B4/1469*1</f>
        <v>#REF!</v>
      </c>
      <c r="O4" s="6" t="e">
        <f t="shared" ref="O4:O35" si="11">B4/1469*3</f>
        <v>#REF!</v>
      </c>
      <c r="P4" s="6" t="e">
        <f t="shared" ref="P4:P35" si="12">B4/1469*8</f>
        <v>#REF!</v>
      </c>
      <c r="Q4" s="6" t="e">
        <f t="shared" ref="Q4:Q35" si="13">B4/1469*10</f>
        <v>#REF!</v>
      </c>
      <c r="R4" s="6" t="e">
        <f t="shared" ref="R4:R35" si="14">B4/1469*8</f>
        <v>#REF!</v>
      </c>
      <c r="S4" s="6" t="e">
        <f t="shared" ref="S4:S35" si="15">B4/1469*8</f>
        <v>#REF!</v>
      </c>
      <c r="T4" s="6" t="e">
        <f t="shared" ref="T4:T35" si="16">B4/1469*26</f>
        <v>#REF!</v>
      </c>
      <c r="U4" s="6" t="e">
        <f t="shared" ref="U4:U35" si="17">B4/1469*4</f>
        <v>#REF!</v>
      </c>
      <c r="V4" s="6" t="e">
        <f t="shared" ref="V4:V35" si="18">B4/1469*7</f>
        <v>#REF!</v>
      </c>
      <c r="W4" s="6" t="e">
        <f t="shared" ref="W4:W35" si="19">B4/1469*6</f>
        <v>#REF!</v>
      </c>
      <c r="X4" s="6" t="e">
        <f t="shared" ref="X4:X35" si="20">B4/1469*2</f>
        <v>#REF!</v>
      </c>
      <c r="Y4" s="6" t="e">
        <f t="shared" ref="Y4:Y35" si="21">B4/1469*9</f>
        <v>#REF!</v>
      </c>
      <c r="Z4" s="6" t="e">
        <f t="shared" ref="Z4:Z35" si="22">B4/1469*7</f>
        <v>#REF!</v>
      </c>
      <c r="AA4" s="6" t="e">
        <f t="shared" ref="AA4:AA35" si="23">B4/1469*41</f>
        <v>#REF!</v>
      </c>
      <c r="AB4" s="6" t="e">
        <f t="shared" ref="AB4:AB35" si="24">B4/1469*8</f>
        <v>#REF!</v>
      </c>
      <c r="AC4" s="6" t="e">
        <f t="shared" ref="AC4:AC35" si="25">B4/1469*3</f>
        <v>#REF!</v>
      </c>
      <c r="AD4" s="6" t="e">
        <f t="shared" ref="AD4:AD35" si="26">B4/1469*3</f>
        <v>#REF!</v>
      </c>
      <c r="AE4" s="6" t="e">
        <f t="shared" ref="AE4:AE35" si="27">B4/1469*1</f>
        <v>#REF!</v>
      </c>
      <c r="AF4" s="6" t="e">
        <f t="shared" ref="AF4:AF35" si="28">B4/1469*24</f>
        <v>#REF!</v>
      </c>
      <c r="AG4" s="6" t="e">
        <f t="shared" ref="AG4:AG35" si="29">B4/1469*7</f>
        <v>#REF!</v>
      </c>
      <c r="AH4" s="6" t="e">
        <f t="shared" ref="AH4:AH35" si="30">B4/1469*18</f>
        <v>#REF!</v>
      </c>
      <c r="AI4" s="6" t="e">
        <f t="shared" ref="AI4:AI35" si="31">B4/1469*5</f>
        <v>#REF!</v>
      </c>
      <c r="AJ4" s="6" t="e">
        <f t="shared" ref="AJ4:AJ35" si="32">B4/1469*14</f>
        <v>#REF!</v>
      </c>
      <c r="AK4" s="6" t="e">
        <f t="shared" ref="AK4:AK35" si="33">B4/1469*5</f>
        <v>#REF!</v>
      </c>
      <c r="AL4" s="5" t="e">
        <f t="shared" ref="AL4:AL35" si="34">B4/1469*8</f>
        <v>#REF!</v>
      </c>
      <c r="AM4" s="5" t="e">
        <f t="shared" ref="AM4:AM35" si="35">B4/1469*15</f>
        <v>#REF!</v>
      </c>
    </row>
    <row r="5" s="1" customFormat="1" ht="39.95" customHeight="1" spans="1:39">
      <c r="A5" s="3" t="s">
        <v>72</v>
      </c>
      <c r="B5" s="5">
        <f>'1 неделя'!F111+'2 неделя'!F4</f>
        <v>0</v>
      </c>
      <c r="C5" s="5">
        <v>150</v>
      </c>
      <c r="D5" s="6">
        <f t="shared" si="0"/>
        <v>0</v>
      </c>
      <c r="E5" s="6">
        <f t="shared" si="1"/>
        <v>0</v>
      </c>
      <c r="F5" s="6">
        <f t="shared" si="2"/>
        <v>0</v>
      </c>
      <c r="G5" s="6">
        <f t="shared" si="3"/>
        <v>0</v>
      </c>
      <c r="H5" s="6">
        <f t="shared" si="4"/>
        <v>0</v>
      </c>
      <c r="I5" s="6">
        <f t="shared" si="5"/>
        <v>0</v>
      </c>
      <c r="J5" s="6">
        <f t="shared" si="6"/>
        <v>0</v>
      </c>
      <c r="K5" s="6">
        <f t="shared" si="7"/>
        <v>0</v>
      </c>
      <c r="L5" s="6">
        <f t="shared" si="8"/>
        <v>0</v>
      </c>
      <c r="M5" s="6">
        <f t="shared" si="9"/>
        <v>0</v>
      </c>
      <c r="N5" s="6">
        <f t="shared" si="10"/>
        <v>0</v>
      </c>
      <c r="O5" s="6">
        <f t="shared" si="11"/>
        <v>0</v>
      </c>
      <c r="P5" s="6">
        <f t="shared" si="12"/>
        <v>0</v>
      </c>
      <c r="Q5" s="6">
        <f t="shared" si="13"/>
        <v>0</v>
      </c>
      <c r="R5" s="6">
        <f t="shared" si="14"/>
        <v>0</v>
      </c>
      <c r="S5" s="6">
        <f t="shared" si="15"/>
        <v>0</v>
      </c>
      <c r="T5" s="6">
        <f t="shared" si="16"/>
        <v>0</v>
      </c>
      <c r="U5" s="6">
        <f t="shared" si="17"/>
        <v>0</v>
      </c>
      <c r="V5" s="6">
        <f t="shared" si="18"/>
        <v>0</v>
      </c>
      <c r="W5" s="6">
        <f t="shared" si="19"/>
        <v>0</v>
      </c>
      <c r="X5" s="6">
        <f t="shared" si="20"/>
        <v>0</v>
      </c>
      <c r="Y5" s="6">
        <f t="shared" si="21"/>
        <v>0</v>
      </c>
      <c r="Z5" s="6">
        <f t="shared" si="22"/>
        <v>0</v>
      </c>
      <c r="AA5" s="6">
        <f t="shared" si="23"/>
        <v>0</v>
      </c>
      <c r="AB5" s="6">
        <f t="shared" si="24"/>
        <v>0</v>
      </c>
      <c r="AC5" s="6">
        <f t="shared" si="25"/>
        <v>0</v>
      </c>
      <c r="AD5" s="6">
        <f t="shared" si="26"/>
        <v>0</v>
      </c>
      <c r="AE5" s="6">
        <f t="shared" si="27"/>
        <v>0</v>
      </c>
      <c r="AF5" s="6">
        <f t="shared" si="28"/>
        <v>0</v>
      </c>
      <c r="AG5" s="6">
        <f t="shared" si="29"/>
        <v>0</v>
      </c>
      <c r="AH5" s="6">
        <f t="shared" si="30"/>
        <v>0</v>
      </c>
      <c r="AI5" s="6">
        <f t="shared" si="31"/>
        <v>0</v>
      </c>
      <c r="AJ5" s="6">
        <f t="shared" si="32"/>
        <v>0</v>
      </c>
      <c r="AK5" s="6">
        <f t="shared" si="33"/>
        <v>0</v>
      </c>
      <c r="AL5" s="5">
        <f t="shared" si="34"/>
        <v>0</v>
      </c>
      <c r="AM5" s="5">
        <f t="shared" si="35"/>
        <v>0</v>
      </c>
    </row>
    <row r="6" s="1" customFormat="1" ht="39.95" customHeight="1" spans="1:39">
      <c r="A6" s="3" t="s">
        <v>140</v>
      </c>
      <c r="B6" s="5">
        <f>'2 неделя'!F78</f>
        <v>0</v>
      </c>
      <c r="C6" s="5">
        <v>170</v>
      </c>
      <c r="D6" s="6">
        <f t="shared" si="0"/>
        <v>0</v>
      </c>
      <c r="E6" s="6">
        <f t="shared" si="1"/>
        <v>0</v>
      </c>
      <c r="F6" s="6">
        <f t="shared" si="2"/>
        <v>0</v>
      </c>
      <c r="G6" s="6">
        <f t="shared" si="3"/>
        <v>0</v>
      </c>
      <c r="H6" s="6">
        <f t="shared" si="4"/>
        <v>0</v>
      </c>
      <c r="I6" s="6">
        <f t="shared" si="5"/>
        <v>0</v>
      </c>
      <c r="J6" s="6">
        <f t="shared" si="6"/>
        <v>0</v>
      </c>
      <c r="K6" s="6">
        <f t="shared" si="7"/>
        <v>0</v>
      </c>
      <c r="L6" s="6">
        <f t="shared" si="8"/>
        <v>0</v>
      </c>
      <c r="M6" s="6">
        <f t="shared" si="9"/>
        <v>0</v>
      </c>
      <c r="N6" s="6">
        <f t="shared" si="10"/>
        <v>0</v>
      </c>
      <c r="O6" s="6">
        <f t="shared" si="11"/>
        <v>0</v>
      </c>
      <c r="P6" s="6">
        <f t="shared" si="12"/>
        <v>0</v>
      </c>
      <c r="Q6" s="6">
        <f t="shared" si="13"/>
        <v>0</v>
      </c>
      <c r="R6" s="6">
        <f t="shared" si="14"/>
        <v>0</v>
      </c>
      <c r="S6" s="6">
        <f t="shared" si="15"/>
        <v>0</v>
      </c>
      <c r="T6" s="6">
        <f t="shared" si="16"/>
        <v>0</v>
      </c>
      <c r="U6" s="6">
        <f t="shared" si="17"/>
        <v>0</v>
      </c>
      <c r="V6" s="6">
        <f t="shared" si="18"/>
        <v>0</v>
      </c>
      <c r="W6" s="6">
        <f t="shared" si="19"/>
        <v>0</v>
      </c>
      <c r="X6" s="6">
        <f t="shared" si="20"/>
        <v>0</v>
      </c>
      <c r="Y6" s="6">
        <f t="shared" si="21"/>
        <v>0</v>
      </c>
      <c r="Z6" s="6">
        <f t="shared" si="22"/>
        <v>0</v>
      </c>
      <c r="AA6" s="6">
        <f t="shared" si="23"/>
        <v>0</v>
      </c>
      <c r="AB6" s="6">
        <f t="shared" si="24"/>
        <v>0</v>
      </c>
      <c r="AC6" s="6">
        <f t="shared" si="25"/>
        <v>0</v>
      </c>
      <c r="AD6" s="6">
        <f t="shared" si="26"/>
        <v>0</v>
      </c>
      <c r="AE6" s="6">
        <f t="shared" si="27"/>
        <v>0</v>
      </c>
      <c r="AF6" s="6">
        <f t="shared" si="28"/>
        <v>0</v>
      </c>
      <c r="AG6" s="6">
        <f t="shared" si="29"/>
        <v>0</v>
      </c>
      <c r="AH6" s="6">
        <f t="shared" si="30"/>
        <v>0</v>
      </c>
      <c r="AI6" s="6">
        <f t="shared" si="31"/>
        <v>0</v>
      </c>
      <c r="AJ6" s="6">
        <f t="shared" si="32"/>
        <v>0</v>
      </c>
      <c r="AK6" s="6">
        <f t="shared" si="33"/>
        <v>0</v>
      </c>
      <c r="AL6" s="5">
        <f t="shared" si="34"/>
        <v>0</v>
      </c>
      <c r="AM6" s="5">
        <f t="shared" si="35"/>
        <v>0</v>
      </c>
    </row>
    <row r="7" s="1" customFormat="1" ht="39.95" customHeight="1" spans="1:39">
      <c r="A7" s="3" t="s">
        <v>68</v>
      </c>
      <c r="B7" s="5">
        <f>'1 неделя'!F105+'2 неделя'!F30+'2 неделя'!F90</f>
        <v>0</v>
      </c>
      <c r="C7" s="5">
        <v>170</v>
      </c>
      <c r="D7" s="6">
        <f t="shared" si="0"/>
        <v>0</v>
      </c>
      <c r="E7" s="6">
        <f t="shared" si="1"/>
        <v>0</v>
      </c>
      <c r="F7" s="6">
        <f t="shared" si="2"/>
        <v>0</v>
      </c>
      <c r="G7" s="6">
        <f t="shared" si="3"/>
        <v>0</v>
      </c>
      <c r="H7" s="6">
        <f t="shared" si="4"/>
        <v>0</v>
      </c>
      <c r="I7" s="6">
        <f t="shared" si="5"/>
        <v>0</v>
      </c>
      <c r="J7" s="6">
        <f t="shared" si="6"/>
        <v>0</v>
      </c>
      <c r="K7" s="6">
        <f t="shared" si="7"/>
        <v>0</v>
      </c>
      <c r="L7" s="6">
        <f t="shared" si="8"/>
        <v>0</v>
      </c>
      <c r="M7" s="6">
        <f t="shared" si="9"/>
        <v>0</v>
      </c>
      <c r="N7" s="6">
        <f t="shared" si="10"/>
        <v>0</v>
      </c>
      <c r="O7" s="6">
        <f t="shared" si="11"/>
        <v>0</v>
      </c>
      <c r="P7" s="6">
        <f t="shared" si="12"/>
        <v>0</v>
      </c>
      <c r="Q7" s="6">
        <f t="shared" si="13"/>
        <v>0</v>
      </c>
      <c r="R7" s="6">
        <f t="shared" si="14"/>
        <v>0</v>
      </c>
      <c r="S7" s="6">
        <f t="shared" si="15"/>
        <v>0</v>
      </c>
      <c r="T7" s="6">
        <f t="shared" si="16"/>
        <v>0</v>
      </c>
      <c r="U7" s="6">
        <f t="shared" si="17"/>
        <v>0</v>
      </c>
      <c r="V7" s="6">
        <f t="shared" si="18"/>
        <v>0</v>
      </c>
      <c r="W7" s="6">
        <f t="shared" si="19"/>
        <v>0</v>
      </c>
      <c r="X7" s="6">
        <f t="shared" si="20"/>
        <v>0</v>
      </c>
      <c r="Y7" s="6">
        <f t="shared" si="21"/>
        <v>0</v>
      </c>
      <c r="Z7" s="6">
        <f t="shared" si="22"/>
        <v>0</v>
      </c>
      <c r="AA7" s="6">
        <f t="shared" si="23"/>
        <v>0</v>
      </c>
      <c r="AB7" s="6">
        <f t="shared" si="24"/>
        <v>0</v>
      </c>
      <c r="AC7" s="6">
        <f t="shared" si="25"/>
        <v>0</v>
      </c>
      <c r="AD7" s="6">
        <f t="shared" si="26"/>
        <v>0</v>
      </c>
      <c r="AE7" s="6">
        <f t="shared" si="27"/>
        <v>0</v>
      </c>
      <c r="AF7" s="6">
        <f t="shared" si="28"/>
        <v>0</v>
      </c>
      <c r="AG7" s="6">
        <f t="shared" si="29"/>
        <v>0</v>
      </c>
      <c r="AH7" s="6">
        <f t="shared" si="30"/>
        <v>0</v>
      </c>
      <c r="AI7" s="6">
        <f t="shared" si="31"/>
        <v>0</v>
      </c>
      <c r="AJ7" s="6">
        <f t="shared" si="32"/>
        <v>0</v>
      </c>
      <c r="AK7" s="6">
        <f t="shared" si="33"/>
        <v>0</v>
      </c>
      <c r="AL7" s="5">
        <f t="shared" si="34"/>
        <v>0</v>
      </c>
      <c r="AM7" s="5">
        <f t="shared" si="35"/>
        <v>0</v>
      </c>
    </row>
    <row r="8" s="1" customFormat="1" ht="39.95" customHeight="1" spans="1:39">
      <c r="A8" s="3" t="s">
        <v>83</v>
      </c>
      <c r="B8" s="5" t="e">
        <f>'1 неделя'!F39+'1 неделя'!#REF!+'1 неделя'!F70+'2 неделя'!F23+'2 неделя'!F38+'2 неделя'!F57+'1 неделя'!F114</f>
        <v>#REF!</v>
      </c>
      <c r="C8" s="5">
        <v>35</v>
      </c>
      <c r="D8" s="6" t="e">
        <f t="shared" si="0"/>
        <v>#REF!</v>
      </c>
      <c r="E8" s="6" t="e">
        <f t="shared" si="1"/>
        <v>#REF!</v>
      </c>
      <c r="F8" s="6" t="e">
        <f t="shared" si="2"/>
        <v>#REF!</v>
      </c>
      <c r="G8" s="6" t="e">
        <f t="shared" si="3"/>
        <v>#REF!</v>
      </c>
      <c r="H8" s="6" t="e">
        <f t="shared" si="4"/>
        <v>#REF!</v>
      </c>
      <c r="I8" s="6" t="e">
        <f t="shared" si="5"/>
        <v>#REF!</v>
      </c>
      <c r="J8" s="6" t="e">
        <f t="shared" si="6"/>
        <v>#REF!</v>
      </c>
      <c r="K8" s="6" t="e">
        <f t="shared" si="7"/>
        <v>#REF!</v>
      </c>
      <c r="L8" s="6" t="e">
        <f t="shared" si="8"/>
        <v>#REF!</v>
      </c>
      <c r="M8" s="6" t="e">
        <f t="shared" si="9"/>
        <v>#REF!</v>
      </c>
      <c r="N8" s="6" t="e">
        <f t="shared" si="10"/>
        <v>#REF!</v>
      </c>
      <c r="O8" s="6" t="e">
        <f t="shared" si="11"/>
        <v>#REF!</v>
      </c>
      <c r="P8" s="6" t="e">
        <f t="shared" si="12"/>
        <v>#REF!</v>
      </c>
      <c r="Q8" s="6" t="e">
        <f t="shared" si="13"/>
        <v>#REF!</v>
      </c>
      <c r="R8" s="6" t="e">
        <f t="shared" si="14"/>
        <v>#REF!</v>
      </c>
      <c r="S8" s="6" t="e">
        <f t="shared" si="15"/>
        <v>#REF!</v>
      </c>
      <c r="T8" s="6" t="e">
        <f t="shared" si="16"/>
        <v>#REF!</v>
      </c>
      <c r="U8" s="6" t="e">
        <f t="shared" si="17"/>
        <v>#REF!</v>
      </c>
      <c r="V8" s="6" t="e">
        <f t="shared" si="18"/>
        <v>#REF!</v>
      </c>
      <c r="W8" s="6" t="e">
        <f t="shared" si="19"/>
        <v>#REF!</v>
      </c>
      <c r="X8" s="6" t="e">
        <f t="shared" si="20"/>
        <v>#REF!</v>
      </c>
      <c r="Y8" s="6" t="e">
        <f t="shared" si="21"/>
        <v>#REF!</v>
      </c>
      <c r="Z8" s="6" t="e">
        <f t="shared" si="22"/>
        <v>#REF!</v>
      </c>
      <c r="AA8" s="6" t="e">
        <f t="shared" si="23"/>
        <v>#REF!</v>
      </c>
      <c r="AB8" s="6" t="e">
        <f t="shared" si="24"/>
        <v>#REF!</v>
      </c>
      <c r="AC8" s="6" t="e">
        <f t="shared" si="25"/>
        <v>#REF!</v>
      </c>
      <c r="AD8" s="6" t="e">
        <f t="shared" si="26"/>
        <v>#REF!</v>
      </c>
      <c r="AE8" s="6" t="e">
        <f t="shared" si="27"/>
        <v>#REF!</v>
      </c>
      <c r="AF8" s="6" t="e">
        <f t="shared" si="28"/>
        <v>#REF!</v>
      </c>
      <c r="AG8" s="6" t="e">
        <f t="shared" si="29"/>
        <v>#REF!</v>
      </c>
      <c r="AH8" s="6" t="e">
        <f t="shared" si="30"/>
        <v>#REF!</v>
      </c>
      <c r="AI8" s="6" t="e">
        <f t="shared" si="31"/>
        <v>#REF!</v>
      </c>
      <c r="AJ8" s="6" t="e">
        <f t="shared" si="32"/>
        <v>#REF!</v>
      </c>
      <c r="AK8" s="6" t="e">
        <f t="shared" si="33"/>
        <v>#REF!</v>
      </c>
      <c r="AL8" s="5" t="e">
        <f t="shared" si="34"/>
        <v>#REF!</v>
      </c>
      <c r="AM8" s="5" t="e">
        <f t="shared" si="35"/>
        <v>#REF!</v>
      </c>
    </row>
    <row r="9" s="1" customFormat="1" ht="39.95" customHeight="1" spans="1:39">
      <c r="A9" s="3" t="s">
        <v>58</v>
      </c>
      <c r="B9" s="5">
        <f>'1 неделя'!F34+'1 неделя'!F76+'2 неделя'!F45+'2 неделя'!F85</f>
        <v>0</v>
      </c>
      <c r="C9" s="5">
        <v>25</v>
      </c>
      <c r="D9" s="6">
        <f t="shared" si="0"/>
        <v>0</v>
      </c>
      <c r="E9" s="6">
        <f t="shared" si="1"/>
        <v>0</v>
      </c>
      <c r="F9" s="6">
        <f t="shared" si="2"/>
        <v>0</v>
      </c>
      <c r="G9" s="6">
        <f t="shared" si="3"/>
        <v>0</v>
      </c>
      <c r="H9" s="6">
        <f t="shared" si="4"/>
        <v>0</v>
      </c>
      <c r="I9" s="6">
        <f t="shared" si="5"/>
        <v>0</v>
      </c>
      <c r="J9" s="6">
        <f t="shared" si="6"/>
        <v>0</v>
      </c>
      <c r="K9" s="6">
        <f t="shared" si="7"/>
        <v>0</v>
      </c>
      <c r="L9" s="6">
        <f t="shared" si="8"/>
        <v>0</v>
      </c>
      <c r="M9" s="6">
        <f t="shared" si="9"/>
        <v>0</v>
      </c>
      <c r="N9" s="6">
        <f t="shared" si="10"/>
        <v>0</v>
      </c>
      <c r="O9" s="6">
        <f t="shared" si="11"/>
        <v>0</v>
      </c>
      <c r="P9" s="6">
        <f t="shared" si="12"/>
        <v>0</v>
      </c>
      <c r="Q9" s="6">
        <f t="shared" si="13"/>
        <v>0</v>
      </c>
      <c r="R9" s="6">
        <f t="shared" si="14"/>
        <v>0</v>
      </c>
      <c r="S9" s="6">
        <f t="shared" si="15"/>
        <v>0</v>
      </c>
      <c r="T9" s="6">
        <f t="shared" si="16"/>
        <v>0</v>
      </c>
      <c r="U9" s="6">
        <f t="shared" si="17"/>
        <v>0</v>
      </c>
      <c r="V9" s="6">
        <f t="shared" si="18"/>
        <v>0</v>
      </c>
      <c r="W9" s="6">
        <f t="shared" si="19"/>
        <v>0</v>
      </c>
      <c r="X9" s="6">
        <f t="shared" si="20"/>
        <v>0</v>
      </c>
      <c r="Y9" s="6">
        <f t="shared" si="21"/>
        <v>0</v>
      </c>
      <c r="Z9" s="6">
        <f t="shared" si="22"/>
        <v>0</v>
      </c>
      <c r="AA9" s="6">
        <f t="shared" si="23"/>
        <v>0</v>
      </c>
      <c r="AB9" s="6">
        <f t="shared" si="24"/>
        <v>0</v>
      </c>
      <c r="AC9" s="6">
        <f t="shared" si="25"/>
        <v>0</v>
      </c>
      <c r="AD9" s="6">
        <f t="shared" si="26"/>
        <v>0</v>
      </c>
      <c r="AE9" s="6">
        <f t="shared" si="27"/>
        <v>0</v>
      </c>
      <c r="AF9" s="6">
        <f t="shared" si="28"/>
        <v>0</v>
      </c>
      <c r="AG9" s="6">
        <f t="shared" si="29"/>
        <v>0</v>
      </c>
      <c r="AH9" s="6">
        <f t="shared" si="30"/>
        <v>0</v>
      </c>
      <c r="AI9" s="6">
        <f t="shared" si="31"/>
        <v>0</v>
      </c>
      <c r="AJ9" s="6">
        <f t="shared" si="32"/>
        <v>0</v>
      </c>
      <c r="AK9" s="6">
        <f t="shared" si="33"/>
        <v>0</v>
      </c>
      <c r="AL9" s="5">
        <f t="shared" si="34"/>
        <v>0</v>
      </c>
      <c r="AM9" s="5">
        <f t="shared" si="35"/>
        <v>0</v>
      </c>
    </row>
    <row r="10" s="1" customFormat="1" ht="39.95" customHeight="1" spans="1:39">
      <c r="A10" s="3" t="s">
        <v>76</v>
      </c>
      <c r="B10" s="5">
        <f>'1 неделя'!F35+'1 неделя'!F52+'2 неделя'!F22+'2 неделя'!F84+'1 неделя'!F115</f>
        <v>0</v>
      </c>
      <c r="C10" s="5">
        <v>30</v>
      </c>
      <c r="D10" s="6">
        <f t="shared" si="0"/>
        <v>0</v>
      </c>
      <c r="E10" s="6">
        <f t="shared" si="1"/>
        <v>0</v>
      </c>
      <c r="F10" s="6">
        <f t="shared" si="2"/>
        <v>0</v>
      </c>
      <c r="G10" s="6">
        <f t="shared" si="3"/>
        <v>0</v>
      </c>
      <c r="H10" s="6">
        <f t="shared" si="4"/>
        <v>0</v>
      </c>
      <c r="I10" s="6">
        <f t="shared" si="5"/>
        <v>0</v>
      </c>
      <c r="J10" s="6">
        <f t="shared" si="6"/>
        <v>0</v>
      </c>
      <c r="K10" s="6">
        <f t="shared" si="7"/>
        <v>0</v>
      </c>
      <c r="L10" s="6">
        <f t="shared" si="8"/>
        <v>0</v>
      </c>
      <c r="M10" s="6">
        <f t="shared" si="9"/>
        <v>0</v>
      </c>
      <c r="N10" s="6">
        <f t="shared" si="10"/>
        <v>0</v>
      </c>
      <c r="O10" s="6">
        <f t="shared" si="11"/>
        <v>0</v>
      </c>
      <c r="P10" s="6">
        <f t="shared" si="12"/>
        <v>0</v>
      </c>
      <c r="Q10" s="6">
        <f t="shared" si="13"/>
        <v>0</v>
      </c>
      <c r="R10" s="6">
        <f t="shared" si="14"/>
        <v>0</v>
      </c>
      <c r="S10" s="6">
        <f t="shared" si="15"/>
        <v>0</v>
      </c>
      <c r="T10" s="6">
        <f t="shared" si="16"/>
        <v>0</v>
      </c>
      <c r="U10" s="6">
        <f t="shared" si="17"/>
        <v>0</v>
      </c>
      <c r="V10" s="6">
        <f t="shared" si="18"/>
        <v>0</v>
      </c>
      <c r="W10" s="6">
        <f t="shared" si="19"/>
        <v>0</v>
      </c>
      <c r="X10" s="6">
        <f t="shared" si="20"/>
        <v>0</v>
      </c>
      <c r="Y10" s="6">
        <f t="shared" si="21"/>
        <v>0</v>
      </c>
      <c r="Z10" s="6">
        <f t="shared" si="22"/>
        <v>0</v>
      </c>
      <c r="AA10" s="6">
        <f t="shared" si="23"/>
        <v>0</v>
      </c>
      <c r="AB10" s="6">
        <f t="shared" si="24"/>
        <v>0</v>
      </c>
      <c r="AC10" s="6">
        <f t="shared" si="25"/>
        <v>0</v>
      </c>
      <c r="AD10" s="6">
        <f t="shared" si="26"/>
        <v>0</v>
      </c>
      <c r="AE10" s="6">
        <f t="shared" si="27"/>
        <v>0</v>
      </c>
      <c r="AF10" s="6">
        <f t="shared" si="28"/>
        <v>0</v>
      </c>
      <c r="AG10" s="6">
        <f t="shared" si="29"/>
        <v>0</v>
      </c>
      <c r="AH10" s="6">
        <f t="shared" si="30"/>
        <v>0</v>
      </c>
      <c r="AI10" s="6">
        <f t="shared" si="31"/>
        <v>0</v>
      </c>
      <c r="AJ10" s="6">
        <f t="shared" si="32"/>
        <v>0</v>
      </c>
      <c r="AK10" s="6">
        <f t="shared" si="33"/>
        <v>0</v>
      </c>
      <c r="AL10" s="5">
        <f t="shared" si="34"/>
        <v>0</v>
      </c>
      <c r="AM10" s="5">
        <f t="shared" si="35"/>
        <v>0</v>
      </c>
    </row>
    <row r="11" s="1" customFormat="1" ht="39.95" customHeight="1" spans="1:39">
      <c r="A11" s="3" t="s">
        <v>141</v>
      </c>
      <c r="B11" s="5" t="e">
        <f>'2 неделя'!#REF!</f>
        <v>#REF!</v>
      </c>
      <c r="C11" s="5">
        <v>20</v>
      </c>
      <c r="D11" s="6" t="e">
        <f t="shared" si="0"/>
        <v>#REF!</v>
      </c>
      <c r="E11" s="6" t="e">
        <f t="shared" si="1"/>
        <v>#REF!</v>
      </c>
      <c r="F11" s="6" t="e">
        <f t="shared" si="2"/>
        <v>#REF!</v>
      </c>
      <c r="G11" s="6" t="e">
        <f t="shared" si="3"/>
        <v>#REF!</v>
      </c>
      <c r="H11" s="6" t="e">
        <f t="shared" si="4"/>
        <v>#REF!</v>
      </c>
      <c r="I11" s="6" t="e">
        <f t="shared" si="5"/>
        <v>#REF!</v>
      </c>
      <c r="J11" s="6" t="e">
        <f t="shared" si="6"/>
        <v>#REF!</v>
      </c>
      <c r="K11" s="6" t="e">
        <f t="shared" si="7"/>
        <v>#REF!</v>
      </c>
      <c r="L11" s="6" t="e">
        <f t="shared" si="8"/>
        <v>#REF!</v>
      </c>
      <c r="M11" s="6" t="e">
        <f t="shared" si="9"/>
        <v>#REF!</v>
      </c>
      <c r="N11" s="6" t="e">
        <f t="shared" si="10"/>
        <v>#REF!</v>
      </c>
      <c r="O11" s="6" t="e">
        <f t="shared" si="11"/>
        <v>#REF!</v>
      </c>
      <c r="P11" s="6" t="e">
        <f t="shared" si="12"/>
        <v>#REF!</v>
      </c>
      <c r="Q11" s="6" t="e">
        <f t="shared" si="13"/>
        <v>#REF!</v>
      </c>
      <c r="R11" s="6" t="e">
        <f t="shared" si="14"/>
        <v>#REF!</v>
      </c>
      <c r="S11" s="6" t="e">
        <f t="shared" si="15"/>
        <v>#REF!</v>
      </c>
      <c r="T11" s="6" t="e">
        <f t="shared" si="16"/>
        <v>#REF!</v>
      </c>
      <c r="U11" s="6" t="e">
        <f t="shared" si="17"/>
        <v>#REF!</v>
      </c>
      <c r="V11" s="6" t="e">
        <f t="shared" si="18"/>
        <v>#REF!</v>
      </c>
      <c r="W11" s="6" t="e">
        <f t="shared" si="19"/>
        <v>#REF!</v>
      </c>
      <c r="X11" s="6" t="e">
        <f t="shared" si="20"/>
        <v>#REF!</v>
      </c>
      <c r="Y11" s="6" t="e">
        <f t="shared" si="21"/>
        <v>#REF!</v>
      </c>
      <c r="Z11" s="6" t="e">
        <f t="shared" si="22"/>
        <v>#REF!</v>
      </c>
      <c r="AA11" s="6" t="e">
        <f t="shared" si="23"/>
        <v>#REF!</v>
      </c>
      <c r="AB11" s="6" t="e">
        <f t="shared" si="24"/>
        <v>#REF!</v>
      </c>
      <c r="AC11" s="6" t="e">
        <f t="shared" si="25"/>
        <v>#REF!</v>
      </c>
      <c r="AD11" s="6" t="e">
        <f t="shared" si="26"/>
        <v>#REF!</v>
      </c>
      <c r="AE11" s="6" t="e">
        <f t="shared" si="27"/>
        <v>#REF!</v>
      </c>
      <c r="AF11" s="6" t="e">
        <f t="shared" si="28"/>
        <v>#REF!</v>
      </c>
      <c r="AG11" s="6" t="e">
        <f t="shared" si="29"/>
        <v>#REF!</v>
      </c>
      <c r="AH11" s="6" t="e">
        <f t="shared" si="30"/>
        <v>#REF!</v>
      </c>
      <c r="AI11" s="6" t="e">
        <f t="shared" si="31"/>
        <v>#REF!</v>
      </c>
      <c r="AJ11" s="6" t="e">
        <f t="shared" si="32"/>
        <v>#REF!</v>
      </c>
      <c r="AK11" s="6" t="e">
        <f t="shared" si="33"/>
        <v>#REF!</v>
      </c>
      <c r="AL11" s="5" t="e">
        <f t="shared" si="34"/>
        <v>#REF!</v>
      </c>
      <c r="AM11" s="5" t="e">
        <f t="shared" si="35"/>
        <v>#REF!</v>
      </c>
    </row>
    <row r="12" s="1" customFormat="1" ht="39.95" customHeight="1" spans="1:39">
      <c r="A12" s="3" t="s">
        <v>6</v>
      </c>
      <c r="B12" s="5" t="e">
        <f>'1 неделя'!#REF!+'2 неделя'!F37</f>
        <v>#REF!</v>
      </c>
      <c r="C12" s="5">
        <v>25</v>
      </c>
      <c r="D12" s="6" t="e">
        <f t="shared" si="0"/>
        <v>#REF!</v>
      </c>
      <c r="E12" s="6" t="e">
        <f t="shared" si="1"/>
        <v>#REF!</v>
      </c>
      <c r="F12" s="6" t="e">
        <f t="shared" si="2"/>
        <v>#REF!</v>
      </c>
      <c r="G12" s="6" t="e">
        <f t="shared" si="3"/>
        <v>#REF!</v>
      </c>
      <c r="H12" s="6" t="e">
        <f t="shared" si="4"/>
        <v>#REF!</v>
      </c>
      <c r="I12" s="6" t="e">
        <f t="shared" si="5"/>
        <v>#REF!</v>
      </c>
      <c r="J12" s="6" t="e">
        <f t="shared" si="6"/>
        <v>#REF!</v>
      </c>
      <c r="K12" s="6" t="e">
        <f t="shared" si="7"/>
        <v>#REF!</v>
      </c>
      <c r="L12" s="6" t="e">
        <f t="shared" si="8"/>
        <v>#REF!</v>
      </c>
      <c r="M12" s="6" t="e">
        <f t="shared" si="9"/>
        <v>#REF!</v>
      </c>
      <c r="N12" s="6" t="e">
        <f t="shared" si="10"/>
        <v>#REF!</v>
      </c>
      <c r="O12" s="6" t="e">
        <f t="shared" si="11"/>
        <v>#REF!</v>
      </c>
      <c r="P12" s="6" t="e">
        <f t="shared" si="12"/>
        <v>#REF!</v>
      </c>
      <c r="Q12" s="6" t="e">
        <f t="shared" si="13"/>
        <v>#REF!</v>
      </c>
      <c r="R12" s="6" t="e">
        <f t="shared" si="14"/>
        <v>#REF!</v>
      </c>
      <c r="S12" s="6" t="e">
        <f t="shared" si="15"/>
        <v>#REF!</v>
      </c>
      <c r="T12" s="6" t="e">
        <f t="shared" si="16"/>
        <v>#REF!</v>
      </c>
      <c r="U12" s="6" t="e">
        <f t="shared" si="17"/>
        <v>#REF!</v>
      </c>
      <c r="V12" s="6" t="e">
        <f t="shared" si="18"/>
        <v>#REF!</v>
      </c>
      <c r="W12" s="6" t="e">
        <f t="shared" si="19"/>
        <v>#REF!</v>
      </c>
      <c r="X12" s="6" t="e">
        <f t="shared" si="20"/>
        <v>#REF!</v>
      </c>
      <c r="Y12" s="6" t="e">
        <f t="shared" si="21"/>
        <v>#REF!</v>
      </c>
      <c r="Z12" s="6" t="e">
        <f t="shared" si="22"/>
        <v>#REF!</v>
      </c>
      <c r="AA12" s="6" t="e">
        <f t="shared" si="23"/>
        <v>#REF!</v>
      </c>
      <c r="AB12" s="6" t="e">
        <f t="shared" si="24"/>
        <v>#REF!</v>
      </c>
      <c r="AC12" s="6" t="e">
        <f t="shared" si="25"/>
        <v>#REF!</v>
      </c>
      <c r="AD12" s="6" t="e">
        <f t="shared" si="26"/>
        <v>#REF!</v>
      </c>
      <c r="AE12" s="6" t="e">
        <f t="shared" si="27"/>
        <v>#REF!</v>
      </c>
      <c r="AF12" s="6" t="e">
        <f t="shared" si="28"/>
        <v>#REF!</v>
      </c>
      <c r="AG12" s="6" t="e">
        <f t="shared" si="29"/>
        <v>#REF!</v>
      </c>
      <c r="AH12" s="6" t="e">
        <f t="shared" si="30"/>
        <v>#REF!</v>
      </c>
      <c r="AI12" s="6" t="e">
        <f t="shared" si="31"/>
        <v>#REF!</v>
      </c>
      <c r="AJ12" s="6" t="e">
        <f t="shared" si="32"/>
        <v>#REF!</v>
      </c>
      <c r="AK12" s="6" t="e">
        <f t="shared" si="33"/>
        <v>#REF!</v>
      </c>
      <c r="AL12" s="5" t="e">
        <f t="shared" si="34"/>
        <v>#REF!</v>
      </c>
      <c r="AM12" s="5" t="e">
        <f t="shared" si="35"/>
        <v>#REF!</v>
      </c>
    </row>
    <row r="13" s="1" customFormat="1" ht="39.95" customHeight="1" spans="1:39">
      <c r="A13" s="3" t="s">
        <v>142</v>
      </c>
      <c r="B13" s="5" t="e">
        <f>'1 неделя'!#REF!+'1 неделя'!#REF!+'2 неделя'!#REF!</f>
        <v>#REF!</v>
      </c>
      <c r="C13" s="5">
        <v>100</v>
      </c>
      <c r="D13" s="6" t="e">
        <f t="shared" si="0"/>
        <v>#REF!</v>
      </c>
      <c r="E13" s="6" t="e">
        <f t="shared" si="1"/>
        <v>#REF!</v>
      </c>
      <c r="F13" s="6" t="e">
        <f t="shared" si="2"/>
        <v>#REF!</v>
      </c>
      <c r="G13" s="6" t="e">
        <f t="shared" si="3"/>
        <v>#REF!</v>
      </c>
      <c r="H13" s="6" t="e">
        <f t="shared" si="4"/>
        <v>#REF!</v>
      </c>
      <c r="I13" s="6" t="e">
        <f t="shared" si="5"/>
        <v>#REF!</v>
      </c>
      <c r="J13" s="6" t="e">
        <f t="shared" si="6"/>
        <v>#REF!</v>
      </c>
      <c r="K13" s="6" t="e">
        <f t="shared" si="7"/>
        <v>#REF!</v>
      </c>
      <c r="L13" s="6" t="e">
        <f t="shared" si="8"/>
        <v>#REF!</v>
      </c>
      <c r="M13" s="6" t="e">
        <f t="shared" si="9"/>
        <v>#REF!</v>
      </c>
      <c r="N13" s="6" t="e">
        <f t="shared" si="10"/>
        <v>#REF!</v>
      </c>
      <c r="O13" s="6" t="e">
        <f t="shared" si="11"/>
        <v>#REF!</v>
      </c>
      <c r="P13" s="6" t="e">
        <f t="shared" si="12"/>
        <v>#REF!</v>
      </c>
      <c r="Q13" s="6" t="e">
        <f t="shared" si="13"/>
        <v>#REF!</v>
      </c>
      <c r="R13" s="6" t="e">
        <f t="shared" si="14"/>
        <v>#REF!</v>
      </c>
      <c r="S13" s="6" t="e">
        <f t="shared" si="15"/>
        <v>#REF!</v>
      </c>
      <c r="T13" s="6" t="e">
        <f t="shared" si="16"/>
        <v>#REF!</v>
      </c>
      <c r="U13" s="6" t="e">
        <f t="shared" si="17"/>
        <v>#REF!</v>
      </c>
      <c r="V13" s="6" t="e">
        <f t="shared" si="18"/>
        <v>#REF!</v>
      </c>
      <c r="W13" s="6" t="e">
        <f t="shared" si="19"/>
        <v>#REF!</v>
      </c>
      <c r="X13" s="6" t="e">
        <f t="shared" si="20"/>
        <v>#REF!</v>
      </c>
      <c r="Y13" s="6" t="e">
        <f t="shared" si="21"/>
        <v>#REF!</v>
      </c>
      <c r="Z13" s="6" t="e">
        <f t="shared" si="22"/>
        <v>#REF!</v>
      </c>
      <c r="AA13" s="6" t="e">
        <f t="shared" si="23"/>
        <v>#REF!</v>
      </c>
      <c r="AB13" s="6" t="e">
        <f t="shared" si="24"/>
        <v>#REF!</v>
      </c>
      <c r="AC13" s="6" t="e">
        <f t="shared" si="25"/>
        <v>#REF!</v>
      </c>
      <c r="AD13" s="6" t="e">
        <f t="shared" si="26"/>
        <v>#REF!</v>
      </c>
      <c r="AE13" s="6" t="e">
        <f t="shared" si="27"/>
        <v>#REF!</v>
      </c>
      <c r="AF13" s="6" t="e">
        <f t="shared" si="28"/>
        <v>#REF!</v>
      </c>
      <c r="AG13" s="6" t="e">
        <f t="shared" si="29"/>
        <v>#REF!</v>
      </c>
      <c r="AH13" s="6" t="e">
        <f t="shared" si="30"/>
        <v>#REF!</v>
      </c>
      <c r="AI13" s="6" t="e">
        <f t="shared" si="31"/>
        <v>#REF!</v>
      </c>
      <c r="AJ13" s="6" t="e">
        <f t="shared" si="32"/>
        <v>#REF!</v>
      </c>
      <c r="AK13" s="6" t="e">
        <f t="shared" si="33"/>
        <v>#REF!</v>
      </c>
      <c r="AL13" s="5" t="e">
        <f t="shared" si="34"/>
        <v>#REF!</v>
      </c>
      <c r="AM13" s="5" t="e">
        <f t="shared" si="35"/>
        <v>#REF!</v>
      </c>
    </row>
    <row r="14" s="1" customFormat="1" ht="39.95" customHeight="1" spans="1:39">
      <c r="A14" s="3" t="s">
        <v>143</v>
      </c>
      <c r="B14" s="5" t="e">
        <f>'1 неделя'!#REF!+'1 неделя'!#REF!+'2 неделя'!#REF!</f>
        <v>#REF!</v>
      </c>
      <c r="C14" s="5">
        <v>130</v>
      </c>
      <c r="D14" s="6" t="e">
        <f t="shared" si="0"/>
        <v>#REF!</v>
      </c>
      <c r="E14" s="6" t="e">
        <f t="shared" si="1"/>
        <v>#REF!</v>
      </c>
      <c r="F14" s="6" t="e">
        <f t="shared" si="2"/>
        <v>#REF!</v>
      </c>
      <c r="G14" s="6" t="e">
        <f t="shared" si="3"/>
        <v>#REF!</v>
      </c>
      <c r="H14" s="6" t="e">
        <f t="shared" si="4"/>
        <v>#REF!</v>
      </c>
      <c r="I14" s="6" t="e">
        <f t="shared" si="5"/>
        <v>#REF!</v>
      </c>
      <c r="J14" s="6" t="e">
        <f t="shared" si="6"/>
        <v>#REF!</v>
      </c>
      <c r="K14" s="6" t="e">
        <f t="shared" si="7"/>
        <v>#REF!</v>
      </c>
      <c r="L14" s="6" t="e">
        <f t="shared" si="8"/>
        <v>#REF!</v>
      </c>
      <c r="M14" s="6" t="e">
        <f t="shared" si="9"/>
        <v>#REF!</v>
      </c>
      <c r="N14" s="6" t="e">
        <f t="shared" si="10"/>
        <v>#REF!</v>
      </c>
      <c r="O14" s="6" t="e">
        <f t="shared" si="11"/>
        <v>#REF!</v>
      </c>
      <c r="P14" s="6" t="e">
        <f t="shared" si="12"/>
        <v>#REF!</v>
      </c>
      <c r="Q14" s="6" t="e">
        <f t="shared" si="13"/>
        <v>#REF!</v>
      </c>
      <c r="R14" s="6" t="e">
        <f t="shared" si="14"/>
        <v>#REF!</v>
      </c>
      <c r="S14" s="6" t="e">
        <f t="shared" si="15"/>
        <v>#REF!</v>
      </c>
      <c r="T14" s="6" t="e">
        <f t="shared" si="16"/>
        <v>#REF!</v>
      </c>
      <c r="U14" s="6" t="e">
        <f t="shared" si="17"/>
        <v>#REF!</v>
      </c>
      <c r="V14" s="6" t="e">
        <f t="shared" si="18"/>
        <v>#REF!</v>
      </c>
      <c r="W14" s="6" t="e">
        <f t="shared" si="19"/>
        <v>#REF!</v>
      </c>
      <c r="X14" s="6" t="e">
        <f t="shared" si="20"/>
        <v>#REF!</v>
      </c>
      <c r="Y14" s="6" t="e">
        <f t="shared" si="21"/>
        <v>#REF!</v>
      </c>
      <c r="Z14" s="6" t="e">
        <f t="shared" si="22"/>
        <v>#REF!</v>
      </c>
      <c r="AA14" s="6" t="e">
        <f t="shared" si="23"/>
        <v>#REF!</v>
      </c>
      <c r="AB14" s="6" t="e">
        <f t="shared" si="24"/>
        <v>#REF!</v>
      </c>
      <c r="AC14" s="6" t="e">
        <f t="shared" si="25"/>
        <v>#REF!</v>
      </c>
      <c r="AD14" s="6" t="e">
        <f t="shared" si="26"/>
        <v>#REF!</v>
      </c>
      <c r="AE14" s="6" t="e">
        <f t="shared" si="27"/>
        <v>#REF!</v>
      </c>
      <c r="AF14" s="6" t="e">
        <f t="shared" si="28"/>
        <v>#REF!</v>
      </c>
      <c r="AG14" s="6" t="e">
        <f t="shared" si="29"/>
        <v>#REF!</v>
      </c>
      <c r="AH14" s="6" t="e">
        <f t="shared" si="30"/>
        <v>#REF!</v>
      </c>
      <c r="AI14" s="6" t="e">
        <f t="shared" si="31"/>
        <v>#REF!</v>
      </c>
      <c r="AJ14" s="6" t="e">
        <f t="shared" si="32"/>
        <v>#REF!</v>
      </c>
      <c r="AK14" s="6" t="e">
        <f t="shared" si="33"/>
        <v>#REF!</v>
      </c>
      <c r="AL14" s="5" t="e">
        <f t="shared" si="34"/>
        <v>#REF!</v>
      </c>
      <c r="AM14" s="5" t="e">
        <f t="shared" si="35"/>
        <v>#REF!</v>
      </c>
    </row>
    <row r="15" s="1" customFormat="1" ht="39.95" customHeight="1" spans="1:39">
      <c r="A15" s="3" t="s">
        <v>12</v>
      </c>
      <c r="B15" s="5">
        <f>'1 неделя'!F10+'1 неделя'!F50+'2 неделя'!F6+'2 неделя'!F80+'1 неделя'!F113</f>
        <v>0</v>
      </c>
      <c r="C15" s="5">
        <v>440</v>
      </c>
      <c r="D15" s="6">
        <f t="shared" si="0"/>
        <v>0</v>
      </c>
      <c r="E15" s="6">
        <f t="shared" si="1"/>
        <v>0</v>
      </c>
      <c r="F15" s="6">
        <f t="shared" si="2"/>
        <v>0</v>
      </c>
      <c r="G15" s="6">
        <f t="shared" si="3"/>
        <v>0</v>
      </c>
      <c r="H15" s="6">
        <f t="shared" si="4"/>
        <v>0</v>
      </c>
      <c r="I15" s="6">
        <f t="shared" si="5"/>
        <v>0</v>
      </c>
      <c r="J15" s="6">
        <f t="shared" si="6"/>
        <v>0</v>
      </c>
      <c r="K15" s="6">
        <f t="shared" si="7"/>
        <v>0</v>
      </c>
      <c r="L15" s="6">
        <f t="shared" si="8"/>
        <v>0</v>
      </c>
      <c r="M15" s="6">
        <f t="shared" si="9"/>
        <v>0</v>
      </c>
      <c r="N15" s="6">
        <f t="shared" si="10"/>
        <v>0</v>
      </c>
      <c r="O15" s="6">
        <f t="shared" si="11"/>
        <v>0</v>
      </c>
      <c r="P15" s="6">
        <f t="shared" si="12"/>
        <v>0</v>
      </c>
      <c r="Q15" s="6">
        <f t="shared" si="13"/>
        <v>0</v>
      </c>
      <c r="R15" s="6">
        <f t="shared" si="14"/>
        <v>0</v>
      </c>
      <c r="S15" s="6">
        <f t="shared" si="15"/>
        <v>0</v>
      </c>
      <c r="T15" s="6">
        <f t="shared" si="16"/>
        <v>0</v>
      </c>
      <c r="U15" s="6">
        <f t="shared" si="17"/>
        <v>0</v>
      </c>
      <c r="V15" s="6">
        <f t="shared" si="18"/>
        <v>0</v>
      </c>
      <c r="W15" s="6">
        <f t="shared" si="19"/>
        <v>0</v>
      </c>
      <c r="X15" s="6">
        <f t="shared" si="20"/>
        <v>0</v>
      </c>
      <c r="Y15" s="6">
        <f t="shared" si="21"/>
        <v>0</v>
      </c>
      <c r="Z15" s="6">
        <f t="shared" si="22"/>
        <v>0</v>
      </c>
      <c r="AA15" s="6">
        <f t="shared" si="23"/>
        <v>0</v>
      </c>
      <c r="AB15" s="6">
        <f t="shared" si="24"/>
        <v>0</v>
      </c>
      <c r="AC15" s="6">
        <f t="shared" si="25"/>
        <v>0</v>
      </c>
      <c r="AD15" s="6">
        <f t="shared" si="26"/>
        <v>0</v>
      </c>
      <c r="AE15" s="6">
        <f t="shared" si="27"/>
        <v>0</v>
      </c>
      <c r="AF15" s="6">
        <f t="shared" si="28"/>
        <v>0</v>
      </c>
      <c r="AG15" s="6">
        <f t="shared" si="29"/>
        <v>0</v>
      </c>
      <c r="AH15" s="6">
        <f t="shared" si="30"/>
        <v>0</v>
      </c>
      <c r="AI15" s="6">
        <f t="shared" si="31"/>
        <v>0</v>
      </c>
      <c r="AJ15" s="6">
        <f t="shared" si="32"/>
        <v>0</v>
      </c>
      <c r="AK15" s="6">
        <f t="shared" si="33"/>
        <v>0</v>
      </c>
      <c r="AL15" s="5">
        <f t="shared" si="34"/>
        <v>0</v>
      </c>
      <c r="AM15" s="5">
        <f t="shared" si="35"/>
        <v>0</v>
      </c>
    </row>
    <row r="16" s="1" customFormat="1" ht="39.95" customHeight="1" spans="1:39">
      <c r="A16" s="3" t="s">
        <v>79</v>
      </c>
      <c r="B16" s="5">
        <f>'2 неделя'!G6</f>
        <v>0</v>
      </c>
      <c r="C16" s="5">
        <v>380</v>
      </c>
      <c r="D16" s="6">
        <f t="shared" ref="D16" si="36">B16/1469*38</f>
        <v>0</v>
      </c>
      <c r="E16" s="6">
        <f t="shared" ref="E16" si="37">B16/1469*140</f>
        <v>0</v>
      </c>
      <c r="F16" s="6">
        <f t="shared" ref="F16" si="38">B16/1469*229</f>
        <v>0</v>
      </c>
      <c r="G16" s="6">
        <f t="shared" ref="G16" si="39">B16/1469*189</f>
        <v>0</v>
      </c>
      <c r="H16" s="6">
        <f t="shared" ref="H16" si="40">B16/1469*180</f>
        <v>0</v>
      </c>
      <c r="I16" s="6">
        <f t="shared" ref="I16" si="41">B16/1469*267</f>
        <v>0</v>
      </c>
      <c r="J16" s="6">
        <f t="shared" ref="J16" si="42">B16/1469*162</f>
        <v>0</v>
      </c>
      <c r="K16" s="6">
        <f t="shared" ref="K16" si="43">B16/1469*1</f>
        <v>0</v>
      </c>
      <c r="L16" s="6">
        <f t="shared" ref="L16" si="44">B16/1469*3</f>
        <v>0</v>
      </c>
      <c r="M16" s="6">
        <f t="shared" ref="M16" si="45">B16/1469*9</f>
        <v>0</v>
      </c>
      <c r="N16" s="6">
        <f t="shared" ref="N16" si="46">B16/1469*1</f>
        <v>0</v>
      </c>
      <c r="O16" s="6">
        <f t="shared" ref="O16" si="47">B16/1469*3</f>
        <v>0</v>
      </c>
      <c r="P16" s="6">
        <f t="shared" ref="P16" si="48">B16/1469*8</f>
        <v>0</v>
      </c>
      <c r="Q16" s="6">
        <f t="shared" ref="Q16" si="49">B16/1469*10</f>
        <v>0</v>
      </c>
      <c r="R16" s="6">
        <f t="shared" ref="R16" si="50">B16/1469*8</f>
        <v>0</v>
      </c>
      <c r="S16" s="6">
        <f t="shared" ref="S16" si="51">B16/1469*8</f>
        <v>0</v>
      </c>
      <c r="T16" s="6">
        <f t="shared" ref="T16" si="52">B16/1469*26</f>
        <v>0</v>
      </c>
      <c r="U16" s="6">
        <f t="shared" ref="U16" si="53">B16/1469*4</f>
        <v>0</v>
      </c>
      <c r="V16" s="6">
        <f t="shared" ref="V16" si="54">B16/1469*7</f>
        <v>0</v>
      </c>
      <c r="W16" s="6">
        <f t="shared" ref="W16" si="55">B16/1469*6</f>
        <v>0</v>
      </c>
      <c r="X16" s="6">
        <f t="shared" ref="X16" si="56">B16/1469*2</f>
        <v>0</v>
      </c>
      <c r="Y16" s="6">
        <f t="shared" ref="Y16" si="57">B16/1469*9</f>
        <v>0</v>
      </c>
      <c r="Z16" s="6">
        <f t="shared" ref="Z16" si="58">B16/1469*7</f>
        <v>0</v>
      </c>
      <c r="AA16" s="6">
        <f t="shared" ref="AA16" si="59">B16/1469*41</f>
        <v>0</v>
      </c>
      <c r="AB16" s="6">
        <f t="shared" ref="AB16" si="60">B16/1469*8</f>
        <v>0</v>
      </c>
      <c r="AC16" s="6">
        <f t="shared" ref="AC16" si="61">B16/1469*3</f>
        <v>0</v>
      </c>
      <c r="AD16" s="6">
        <f t="shared" ref="AD16" si="62">B16/1469*3</f>
        <v>0</v>
      </c>
      <c r="AE16" s="6">
        <f t="shared" ref="AE16" si="63">B16/1469*1</f>
        <v>0</v>
      </c>
      <c r="AF16" s="6">
        <f t="shared" ref="AF16" si="64">B16/1469*24</f>
        <v>0</v>
      </c>
      <c r="AG16" s="6">
        <f t="shared" ref="AG16" si="65">B16/1469*7</f>
        <v>0</v>
      </c>
      <c r="AH16" s="6">
        <f t="shared" ref="AH16" si="66">B16/1469*18</f>
        <v>0</v>
      </c>
      <c r="AI16" s="6">
        <f t="shared" ref="AI16" si="67">B16/1469*5</f>
        <v>0</v>
      </c>
      <c r="AJ16" s="6">
        <f t="shared" ref="AJ16" si="68">B16/1469*14</f>
        <v>0</v>
      </c>
      <c r="AK16" s="6">
        <f t="shared" ref="AK16" si="69">B16/1469*5</f>
        <v>0</v>
      </c>
      <c r="AL16" s="5">
        <f t="shared" ref="AL16" si="70">B16/1469*8</f>
        <v>0</v>
      </c>
      <c r="AM16" s="5">
        <f t="shared" ref="AM16" si="71">B16/1469*15</f>
        <v>0</v>
      </c>
    </row>
    <row r="17" s="1" customFormat="1" ht="39.95" customHeight="1" spans="1:39">
      <c r="A17" s="3" t="s">
        <v>144</v>
      </c>
      <c r="B17" s="5">
        <f>'1 неделя'!F33+'1 неделя'!F91+'2 неделя'!F20+'2 неделя'!F61+'2 неделя'!F98</f>
        <v>0</v>
      </c>
      <c r="C17" s="5">
        <v>270</v>
      </c>
      <c r="D17" s="6">
        <f t="shared" si="0"/>
        <v>0</v>
      </c>
      <c r="E17" s="6">
        <f t="shared" si="1"/>
        <v>0</v>
      </c>
      <c r="F17" s="6">
        <f t="shared" si="2"/>
        <v>0</v>
      </c>
      <c r="G17" s="6">
        <f t="shared" si="3"/>
        <v>0</v>
      </c>
      <c r="H17" s="6">
        <f t="shared" si="4"/>
        <v>0</v>
      </c>
      <c r="I17" s="6">
        <f t="shared" si="5"/>
        <v>0</v>
      </c>
      <c r="J17" s="6">
        <f t="shared" si="6"/>
        <v>0</v>
      </c>
      <c r="K17" s="6">
        <f t="shared" si="7"/>
        <v>0</v>
      </c>
      <c r="L17" s="6">
        <f t="shared" si="8"/>
        <v>0</v>
      </c>
      <c r="M17" s="6">
        <f t="shared" si="9"/>
        <v>0</v>
      </c>
      <c r="N17" s="6">
        <f t="shared" si="10"/>
        <v>0</v>
      </c>
      <c r="O17" s="6">
        <f t="shared" si="11"/>
        <v>0</v>
      </c>
      <c r="P17" s="6">
        <f t="shared" si="12"/>
        <v>0</v>
      </c>
      <c r="Q17" s="6">
        <f t="shared" si="13"/>
        <v>0</v>
      </c>
      <c r="R17" s="6">
        <f t="shared" si="14"/>
        <v>0</v>
      </c>
      <c r="S17" s="6">
        <f t="shared" si="15"/>
        <v>0</v>
      </c>
      <c r="T17" s="6">
        <f t="shared" si="16"/>
        <v>0</v>
      </c>
      <c r="U17" s="6">
        <f t="shared" si="17"/>
        <v>0</v>
      </c>
      <c r="V17" s="6">
        <f t="shared" si="18"/>
        <v>0</v>
      </c>
      <c r="W17" s="6">
        <f t="shared" si="19"/>
        <v>0</v>
      </c>
      <c r="X17" s="6">
        <f t="shared" si="20"/>
        <v>0</v>
      </c>
      <c r="Y17" s="6">
        <f t="shared" si="21"/>
        <v>0</v>
      </c>
      <c r="Z17" s="6">
        <f t="shared" si="22"/>
        <v>0</v>
      </c>
      <c r="AA17" s="6">
        <f t="shared" si="23"/>
        <v>0</v>
      </c>
      <c r="AB17" s="6">
        <f t="shared" si="24"/>
        <v>0</v>
      </c>
      <c r="AC17" s="6">
        <f t="shared" si="25"/>
        <v>0</v>
      </c>
      <c r="AD17" s="6">
        <f t="shared" si="26"/>
        <v>0</v>
      </c>
      <c r="AE17" s="6">
        <f t="shared" si="27"/>
        <v>0</v>
      </c>
      <c r="AF17" s="6">
        <f t="shared" si="28"/>
        <v>0</v>
      </c>
      <c r="AG17" s="6">
        <f t="shared" si="29"/>
        <v>0</v>
      </c>
      <c r="AH17" s="6">
        <f t="shared" si="30"/>
        <v>0</v>
      </c>
      <c r="AI17" s="6">
        <f t="shared" si="31"/>
        <v>0</v>
      </c>
      <c r="AJ17" s="6">
        <f t="shared" si="32"/>
        <v>0</v>
      </c>
      <c r="AK17" s="6">
        <f t="shared" si="33"/>
        <v>0</v>
      </c>
      <c r="AL17" s="5">
        <f t="shared" si="34"/>
        <v>0</v>
      </c>
      <c r="AM17" s="5">
        <f t="shared" si="35"/>
        <v>0</v>
      </c>
    </row>
    <row r="18" s="1" customFormat="1" ht="39.95" customHeight="1" spans="1:39">
      <c r="A18" s="3" t="s">
        <v>145</v>
      </c>
      <c r="B18" s="5">
        <f>'1 неделя'!F74+'2 неделя'!F43</f>
        <v>0</v>
      </c>
      <c r="C18" s="5">
        <v>325</v>
      </c>
      <c r="D18" s="6">
        <f t="shared" si="0"/>
        <v>0</v>
      </c>
      <c r="E18" s="6">
        <f t="shared" si="1"/>
        <v>0</v>
      </c>
      <c r="F18" s="6">
        <f t="shared" si="2"/>
        <v>0</v>
      </c>
      <c r="G18" s="6">
        <f t="shared" si="3"/>
        <v>0</v>
      </c>
      <c r="H18" s="6">
        <f t="shared" si="4"/>
        <v>0</v>
      </c>
      <c r="I18" s="6">
        <f t="shared" si="5"/>
        <v>0</v>
      </c>
      <c r="J18" s="6">
        <f t="shared" si="6"/>
        <v>0</v>
      </c>
      <c r="K18" s="6">
        <f t="shared" si="7"/>
        <v>0</v>
      </c>
      <c r="L18" s="6">
        <f t="shared" si="8"/>
        <v>0</v>
      </c>
      <c r="M18" s="6">
        <f t="shared" si="9"/>
        <v>0</v>
      </c>
      <c r="N18" s="6">
        <f t="shared" si="10"/>
        <v>0</v>
      </c>
      <c r="O18" s="6">
        <f t="shared" si="11"/>
        <v>0</v>
      </c>
      <c r="P18" s="6">
        <f t="shared" si="12"/>
        <v>0</v>
      </c>
      <c r="Q18" s="6">
        <f t="shared" si="13"/>
        <v>0</v>
      </c>
      <c r="R18" s="6">
        <f t="shared" si="14"/>
        <v>0</v>
      </c>
      <c r="S18" s="6">
        <f t="shared" si="15"/>
        <v>0</v>
      </c>
      <c r="T18" s="6">
        <f t="shared" si="16"/>
        <v>0</v>
      </c>
      <c r="U18" s="6">
        <f t="shared" si="17"/>
        <v>0</v>
      </c>
      <c r="V18" s="6">
        <f t="shared" si="18"/>
        <v>0</v>
      </c>
      <c r="W18" s="6">
        <f t="shared" si="19"/>
        <v>0</v>
      </c>
      <c r="X18" s="6">
        <f t="shared" si="20"/>
        <v>0</v>
      </c>
      <c r="Y18" s="6">
        <f t="shared" si="21"/>
        <v>0</v>
      </c>
      <c r="Z18" s="6">
        <f t="shared" si="22"/>
        <v>0</v>
      </c>
      <c r="AA18" s="6">
        <f t="shared" si="23"/>
        <v>0</v>
      </c>
      <c r="AB18" s="6">
        <f t="shared" si="24"/>
        <v>0</v>
      </c>
      <c r="AC18" s="6">
        <f t="shared" si="25"/>
        <v>0</v>
      </c>
      <c r="AD18" s="6">
        <f t="shared" si="26"/>
        <v>0</v>
      </c>
      <c r="AE18" s="6">
        <f t="shared" si="27"/>
        <v>0</v>
      </c>
      <c r="AF18" s="6">
        <f t="shared" si="28"/>
        <v>0</v>
      </c>
      <c r="AG18" s="6">
        <f t="shared" si="29"/>
        <v>0</v>
      </c>
      <c r="AH18" s="6">
        <f t="shared" si="30"/>
        <v>0</v>
      </c>
      <c r="AI18" s="6">
        <f t="shared" si="31"/>
        <v>0</v>
      </c>
      <c r="AJ18" s="6">
        <f t="shared" si="32"/>
        <v>0</v>
      </c>
      <c r="AK18" s="6">
        <f t="shared" si="33"/>
        <v>0</v>
      </c>
      <c r="AL18" s="5">
        <f t="shared" si="34"/>
        <v>0</v>
      </c>
      <c r="AM18" s="5">
        <f t="shared" si="35"/>
        <v>0</v>
      </c>
    </row>
    <row r="19" s="1" customFormat="1" ht="39.95" customHeight="1" spans="1:39">
      <c r="A19" s="3" t="s">
        <v>20</v>
      </c>
      <c r="B19" s="5">
        <f>'1 неделя'!F18+'2 неделя'!F8</f>
        <v>0</v>
      </c>
      <c r="C19" s="5">
        <v>100</v>
      </c>
      <c r="D19" s="6">
        <f t="shared" si="0"/>
        <v>0</v>
      </c>
      <c r="E19" s="6">
        <f t="shared" si="1"/>
        <v>0</v>
      </c>
      <c r="F19" s="6">
        <f t="shared" si="2"/>
        <v>0</v>
      </c>
      <c r="G19" s="6">
        <f t="shared" si="3"/>
        <v>0</v>
      </c>
      <c r="H19" s="6">
        <f t="shared" si="4"/>
        <v>0</v>
      </c>
      <c r="I19" s="6">
        <f t="shared" si="5"/>
        <v>0</v>
      </c>
      <c r="J19" s="6">
        <f t="shared" si="6"/>
        <v>0</v>
      </c>
      <c r="K19" s="6">
        <f t="shared" si="7"/>
        <v>0</v>
      </c>
      <c r="L19" s="6">
        <f t="shared" si="8"/>
        <v>0</v>
      </c>
      <c r="M19" s="6">
        <f t="shared" si="9"/>
        <v>0</v>
      </c>
      <c r="N19" s="6">
        <f t="shared" si="10"/>
        <v>0</v>
      </c>
      <c r="O19" s="6">
        <f t="shared" si="11"/>
        <v>0</v>
      </c>
      <c r="P19" s="6">
        <f t="shared" si="12"/>
        <v>0</v>
      </c>
      <c r="Q19" s="6">
        <f t="shared" si="13"/>
        <v>0</v>
      </c>
      <c r="R19" s="6">
        <f t="shared" si="14"/>
        <v>0</v>
      </c>
      <c r="S19" s="6">
        <f t="shared" si="15"/>
        <v>0</v>
      </c>
      <c r="T19" s="6">
        <f t="shared" si="16"/>
        <v>0</v>
      </c>
      <c r="U19" s="6">
        <f t="shared" si="17"/>
        <v>0</v>
      </c>
      <c r="V19" s="6">
        <f t="shared" si="18"/>
        <v>0</v>
      </c>
      <c r="W19" s="6">
        <f t="shared" si="19"/>
        <v>0</v>
      </c>
      <c r="X19" s="6">
        <f t="shared" si="20"/>
        <v>0</v>
      </c>
      <c r="Y19" s="6">
        <f t="shared" si="21"/>
        <v>0</v>
      </c>
      <c r="Z19" s="6">
        <f t="shared" si="22"/>
        <v>0</v>
      </c>
      <c r="AA19" s="6">
        <f t="shared" si="23"/>
        <v>0</v>
      </c>
      <c r="AB19" s="6">
        <f t="shared" si="24"/>
        <v>0</v>
      </c>
      <c r="AC19" s="6">
        <f t="shared" si="25"/>
        <v>0</v>
      </c>
      <c r="AD19" s="6">
        <f t="shared" si="26"/>
        <v>0</v>
      </c>
      <c r="AE19" s="6">
        <f t="shared" si="27"/>
        <v>0</v>
      </c>
      <c r="AF19" s="6">
        <f t="shared" si="28"/>
        <v>0</v>
      </c>
      <c r="AG19" s="6">
        <f t="shared" si="29"/>
        <v>0</v>
      </c>
      <c r="AH19" s="6">
        <f t="shared" si="30"/>
        <v>0</v>
      </c>
      <c r="AI19" s="6">
        <f t="shared" si="31"/>
        <v>0</v>
      </c>
      <c r="AJ19" s="6">
        <f t="shared" si="32"/>
        <v>0</v>
      </c>
      <c r="AK19" s="6">
        <f t="shared" si="33"/>
        <v>0</v>
      </c>
      <c r="AL19" s="5">
        <f t="shared" si="34"/>
        <v>0</v>
      </c>
      <c r="AM19" s="5">
        <f t="shared" si="35"/>
        <v>0</v>
      </c>
    </row>
    <row r="20" s="1" customFormat="1" ht="39.95" customHeight="1" spans="1:39">
      <c r="A20" s="3" t="s">
        <v>65</v>
      </c>
      <c r="B20" s="5" t="e">
        <f>'1 неделя'!F99+'2 неделя'!F25+'2 неделя'!#REF!</f>
        <v>#REF!</v>
      </c>
      <c r="C20" s="5">
        <v>90</v>
      </c>
      <c r="D20" s="6" t="e">
        <f t="shared" si="0"/>
        <v>#REF!</v>
      </c>
      <c r="E20" s="6" t="e">
        <f t="shared" si="1"/>
        <v>#REF!</v>
      </c>
      <c r="F20" s="6" t="e">
        <f t="shared" si="2"/>
        <v>#REF!</v>
      </c>
      <c r="G20" s="6" t="e">
        <f t="shared" si="3"/>
        <v>#REF!</v>
      </c>
      <c r="H20" s="6" t="e">
        <f t="shared" si="4"/>
        <v>#REF!</v>
      </c>
      <c r="I20" s="6" t="e">
        <f t="shared" si="5"/>
        <v>#REF!</v>
      </c>
      <c r="J20" s="6" t="e">
        <f t="shared" si="6"/>
        <v>#REF!</v>
      </c>
      <c r="K20" s="6" t="e">
        <f t="shared" si="7"/>
        <v>#REF!</v>
      </c>
      <c r="L20" s="6" t="e">
        <f t="shared" si="8"/>
        <v>#REF!</v>
      </c>
      <c r="M20" s="6" t="e">
        <f t="shared" si="9"/>
        <v>#REF!</v>
      </c>
      <c r="N20" s="6" t="e">
        <f t="shared" si="10"/>
        <v>#REF!</v>
      </c>
      <c r="O20" s="6" t="e">
        <f t="shared" si="11"/>
        <v>#REF!</v>
      </c>
      <c r="P20" s="6" t="e">
        <f t="shared" si="12"/>
        <v>#REF!</v>
      </c>
      <c r="Q20" s="6" t="e">
        <f t="shared" si="13"/>
        <v>#REF!</v>
      </c>
      <c r="R20" s="6" t="e">
        <f t="shared" si="14"/>
        <v>#REF!</v>
      </c>
      <c r="S20" s="6" t="e">
        <f t="shared" si="15"/>
        <v>#REF!</v>
      </c>
      <c r="T20" s="6" t="e">
        <f t="shared" si="16"/>
        <v>#REF!</v>
      </c>
      <c r="U20" s="6" t="e">
        <f t="shared" si="17"/>
        <v>#REF!</v>
      </c>
      <c r="V20" s="6" t="e">
        <f t="shared" si="18"/>
        <v>#REF!</v>
      </c>
      <c r="W20" s="6" t="e">
        <f t="shared" si="19"/>
        <v>#REF!</v>
      </c>
      <c r="X20" s="6" t="e">
        <f t="shared" si="20"/>
        <v>#REF!</v>
      </c>
      <c r="Y20" s="6" t="e">
        <f t="shared" si="21"/>
        <v>#REF!</v>
      </c>
      <c r="Z20" s="6" t="e">
        <f t="shared" si="22"/>
        <v>#REF!</v>
      </c>
      <c r="AA20" s="6" t="e">
        <f t="shared" si="23"/>
        <v>#REF!</v>
      </c>
      <c r="AB20" s="6" t="e">
        <f t="shared" si="24"/>
        <v>#REF!</v>
      </c>
      <c r="AC20" s="6" t="e">
        <f t="shared" si="25"/>
        <v>#REF!</v>
      </c>
      <c r="AD20" s="6" t="e">
        <f t="shared" si="26"/>
        <v>#REF!</v>
      </c>
      <c r="AE20" s="6" t="e">
        <f t="shared" si="27"/>
        <v>#REF!</v>
      </c>
      <c r="AF20" s="6" t="e">
        <f t="shared" si="28"/>
        <v>#REF!</v>
      </c>
      <c r="AG20" s="6" t="e">
        <f t="shared" si="29"/>
        <v>#REF!</v>
      </c>
      <c r="AH20" s="6" t="e">
        <f t="shared" si="30"/>
        <v>#REF!</v>
      </c>
      <c r="AI20" s="6" t="e">
        <f t="shared" si="31"/>
        <v>#REF!</v>
      </c>
      <c r="AJ20" s="6" t="e">
        <f t="shared" si="32"/>
        <v>#REF!</v>
      </c>
      <c r="AK20" s="6" t="e">
        <f t="shared" si="33"/>
        <v>#REF!</v>
      </c>
      <c r="AL20" s="5" t="e">
        <f t="shared" si="34"/>
        <v>#REF!</v>
      </c>
      <c r="AM20" s="5" t="e">
        <f t="shared" si="35"/>
        <v>#REF!</v>
      </c>
    </row>
    <row r="21" s="1" customFormat="1" ht="39.95" customHeight="1" spans="1:39">
      <c r="A21" s="3" t="s">
        <v>146</v>
      </c>
      <c r="B21" s="5">
        <f>'1 неделя'!F58+'2 неделя'!F66+'1 неделя'!F121</f>
        <v>0</v>
      </c>
      <c r="C21" s="5">
        <v>50</v>
      </c>
      <c r="D21" s="6">
        <f t="shared" si="0"/>
        <v>0</v>
      </c>
      <c r="E21" s="6">
        <f t="shared" si="1"/>
        <v>0</v>
      </c>
      <c r="F21" s="6">
        <f t="shared" si="2"/>
        <v>0</v>
      </c>
      <c r="G21" s="6">
        <f t="shared" si="3"/>
        <v>0</v>
      </c>
      <c r="H21" s="6">
        <f t="shared" si="4"/>
        <v>0</v>
      </c>
      <c r="I21" s="6">
        <f t="shared" si="5"/>
        <v>0</v>
      </c>
      <c r="J21" s="6">
        <f t="shared" si="6"/>
        <v>0</v>
      </c>
      <c r="K21" s="6">
        <f t="shared" si="7"/>
        <v>0</v>
      </c>
      <c r="L21" s="6">
        <f t="shared" si="8"/>
        <v>0</v>
      </c>
      <c r="M21" s="6">
        <f t="shared" si="9"/>
        <v>0</v>
      </c>
      <c r="N21" s="6">
        <f t="shared" si="10"/>
        <v>0</v>
      </c>
      <c r="O21" s="6">
        <f t="shared" si="11"/>
        <v>0</v>
      </c>
      <c r="P21" s="6">
        <f t="shared" si="12"/>
        <v>0</v>
      </c>
      <c r="Q21" s="6">
        <f t="shared" si="13"/>
        <v>0</v>
      </c>
      <c r="R21" s="6">
        <f t="shared" si="14"/>
        <v>0</v>
      </c>
      <c r="S21" s="6">
        <f t="shared" si="15"/>
        <v>0</v>
      </c>
      <c r="T21" s="6">
        <f t="shared" si="16"/>
        <v>0</v>
      </c>
      <c r="U21" s="6">
        <f t="shared" si="17"/>
        <v>0</v>
      </c>
      <c r="V21" s="6">
        <f t="shared" si="18"/>
        <v>0</v>
      </c>
      <c r="W21" s="6">
        <f t="shared" si="19"/>
        <v>0</v>
      </c>
      <c r="X21" s="6">
        <f t="shared" si="20"/>
        <v>0</v>
      </c>
      <c r="Y21" s="6">
        <f t="shared" si="21"/>
        <v>0</v>
      </c>
      <c r="Z21" s="6">
        <f t="shared" si="22"/>
        <v>0</v>
      </c>
      <c r="AA21" s="6">
        <f t="shared" si="23"/>
        <v>0</v>
      </c>
      <c r="AB21" s="6">
        <f t="shared" si="24"/>
        <v>0</v>
      </c>
      <c r="AC21" s="6">
        <f t="shared" si="25"/>
        <v>0</v>
      </c>
      <c r="AD21" s="6">
        <f t="shared" si="26"/>
        <v>0</v>
      </c>
      <c r="AE21" s="6">
        <f t="shared" si="27"/>
        <v>0</v>
      </c>
      <c r="AF21" s="6">
        <f t="shared" si="28"/>
        <v>0</v>
      </c>
      <c r="AG21" s="6">
        <f t="shared" si="29"/>
        <v>0</v>
      </c>
      <c r="AH21" s="6">
        <f t="shared" si="30"/>
        <v>0</v>
      </c>
      <c r="AI21" s="6">
        <f t="shared" si="31"/>
        <v>0</v>
      </c>
      <c r="AJ21" s="6">
        <f t="shared" si="32"/>
        <v>0</v>
      </c>
      <c r="AK21" s="6">
        <f t="shared" si="33"/>
        <v>0</v>
      </c>
      <c r="AL21" s="5">
        <f t="shared" si="34"/>
        <v>0</v>
      </c>
      <c r="AM21" s="5">
        <f t="shared" si="35"/>
        <v>0</v>
      </c>
    </row>
    <row r="22" s="1" customFormat="1" ht="39.95" customHeight="1" spans="1:39">
      <c r="A22" s="3" t="s">
        <v>23</v>
      </c>
      <c r="B22" s="5" t="e">
        <f>'1 неделя'!F23+'1 неделя'!F42+'1 неделя'!#REF!+'1 неделя'!F63+'1 неделя'!F72+'1 неделя'!F82+'1 неделя'!F104+'1 неделя'!F126+'2 неделя'!F12+'2 неделя'!F29+'2 неделя'!F39+'2 неделя'!F51+'2 неделя'!F59+'2 неделя'!F71+'2 неделя'!F89+'2 неделя'!F106</f>
        <v>#REF!</v>
      </c>
      <c r="C22" s="5">
        <v>80</v>
      </c>
      <c r="D22" s="6" t="e">
        <f t="shared" si="0"/>
        <v>#REF!</v>
      </c>
      <c r="E22" s="6" t="e">
        <f t="shared" si="1"/>
        <v>#REF!</v>
      </c>
      <c r="F22" s="6" t="e">
        <f t="shared" si="2"/>
        <v>#REF!</v>
      </c>
      <c r="G22" s="6" t="e">
        <f t="shared" si="3"/>
        <v>#REF!</v>
      </c>
      <c r="H22" s="6" t="e">
        <f t="shared" si="4"/>
        <v>#REF!</v>
      </c>
      <c r="I22" s="6" t="e">
        <f t="shared" si="5"/>
        <v>#REF!</v>
      </c>
      <c r="J22" s="6" t="e">
        <f t="shared" si="6"/>
        <v>#REF!</v>
      </c>
      <c r="K22" s="6" t="e">
        <f t="shared" si="7"/>
        <v>#REF!</v>
      </c>
      <c r="L22" s="6" t="e">
        <f t="shared" si="8"/>
        <v>#REF!</v>
      </c>
      <c r="M22" s="6" t="e">
        <f t="shared" si="9"/>
        <v>#REF!</v>
      </c>
      <c r="N22" s="6" t="e">
        <f t="shared" si="10"/>
        <v>#REF!</v>
      </c>
      <c r="O22" s="6" t="e">
        <f t="shared" si="11"/>
        <v>#REF!</v>
      </c>
      <c r="P22" s="6" t="e">
        <f t="shared" si="12"/>
        <v>#REF!</v>
      </c>
      <c r="Q22" s="6" t="e">
        <f t="shared" si="13"/>
        <v>#REF!</v>
      </c>
      <c r="R22" s="6" t="e">
        <f t="shared" si="14"/>
        <v>#REF!</v>
      </c>
      <c r="S22" s="6" t="e">
        <f t="shared" si="15"/>
        <v>#REF!</v>
      </c>
      <c r="T22" s="6" t="e">
        <f t="shared" si="16"/>
        <v>#REF!</v>
      </c>
      <c r="U22" s="6" t="e">
        <f t="shared" si="17"/>
        <v>#REF!</v>
      </c>
      <c r="V22" s="6" t="e">
        <f t="shared" si="18"/>
        <v>#REF!</v>
      </c>
      <c r="W22" s="6" t="e">
        <f t="shared" si="19"/>
        <v>#REF!</v>
      </c>
      <c r="X22" s="6" t="e">
        <f t="shared" si="20"/>
        <v>#REF!</v>
      </c>
      <c r="Y22" s="6" t="e">
        <f t="shared" si="21"/>
        <v>#REF!</v>
      </c>
      <c r="Z22" s="6" t="e">
        <f t="shared" si="22"/>
        <v>#REF!</v>
      </c>
      <c r="AA22" s="6" t="e">
        <f t="shared" si="23"/>
        <v>#REF!</v>
      </c>
      <c r="AB22" s="6" t="e">
        <f t="shared" si="24"/>
        <v>#REF!</v>
      </c>
      <c r="AC22" s="6" t="e">
        <f t="shared" si="25"/>
        <v>#REF!</v>
      </c>
      <c r="AD22" s="6" t="e">
        <f t="shared" si="26"/>
        <v>#REF!</v>
      </c>
      <c r="AE22" s="6" t="e">
        <f t="shared" si="27"/>
        <v>#REF!</v>
      </c>
      <c r="AF22" s="6" t="e">
        <f t="shared" si="28"/>
        <v>#REF!</v>
      </c>
      <c r="AG22" s="6" t="e">
        <f t="shared" si="29"/>
        <v>#REF!</v>
      </c>
      <c r="AH22" s="6" t="e">
        <f t="shared" si="30"/>
        <v>#REF!</v>
      </c>
      <c r="AI22" s="6" t="e">
        <f t="shared" si="31"/>
        <v>#REF!</v>
      </c>
      <c r="AJ22" s="6" t="e">
        <f t="shared" si="32"/>
        <v>#REF!</v>
      </c>
      <c r="AK22" s="6" t="e">
        <f t="shared" si="33"/>
        <v>#REF!</v>
      </c>
      <c r="AL22" s="5" t="e">
        <f t="shared" si="34"/>
        <v>#REF!</v>
      </c>
      <c r="AM22" s="5" t="e">
        <f t="shared" si="35"/>
        <v>#REF!</v>
      </c>
    </row>
    <row r="23" s="1" customFormat="1" ht="39.95" customHeight="1" spans="1:39">
      <c r="A23" s="3" t="s">
        <v>9</v>
      </c>
      <c r="B23" s="5" t="e">
        <f>'1 неделя'!F16+'1 неделя'!F20+'1 неделя'!F38+'1 неделя'!#REF!+'1 неделя'!F55+'1 неделя'!F60+'1 неделя'!F79+'1 неделя'!F97+'1 неделя'!F101+'2 неделя'!F9+'2 неделя'!F26+'2 неделя'!F40+'2 неделя'!F48+'2 неделя'!F68+'2 неделя'!#REF!+'2 неделя'!F86+'2 неделя'!#REF!+'1 неделя'!F119+'1 неделя'!F123</f>
        <v>#REF!</v>
      </c>
      <c r="C23" s="5">
        <v>16</v>
      </c>
      <c r="D23" s="6" t="e">
        <f t="shared" si="0"/>
        <v>#REF!</v>
      </c>
      <c r="E23" s="6" t="e">
        <f t="shared" si="1"/>
        <v>#REF!</v>
      </c>
      <c r="F23" s="6" t="e">
        <f t="shared" si="2"/>
        <v>#REF!</v>
      </c>
      <c r="G23" s="6" t="e">
        <f t="shared" si="3"/>
        <v>#REF!</v>
      </c>
      <c r="H23" s="6" t="e">
        <f t="shared" si="4"/>
        <v>#REF!</v>
      </c>
      <c r="I23" s="6" t="e">
        <f t="shared" si="5"/>
        <v>#REF!</v>
      </c>
      <c r="J23" s="6" t="e">
        <f t="shared" si="6"/>
        <v>#REF!</v>
      </c>
      <c r="K23" s="6" t="e">
        <f t="shared" si="7"/>
        <v>#REF!</v>
      </c>
      <c r="L23" s="6" t="e">
        <f t="shared" si="8"/>
        <v>#REF!</v>
      </c>
      <c r="M23" s="6" t="e">
        <f t="shared" si="9"/>
        <v>#REF!</v>
      </c>
      <c r="N23" s="6" t="e">
        <f t="shared" si="10"/>
        <v>#REF!</v>
      </c>
      <c r="O23" s="6" t="e">
        <f t="shared" si="11"/>
        <v>#REF!</v>
      </c>
      <c r="P23" s="6" t="e">
        <f t="shared" si="12"/>
        <v>#REF!</v>
      </c>
      <c r="Q23" s="6" t="e">
        <f t="shared" si="13"/>
        <v>#REF!</v>
      </c>
      <c r="R23" s="6" t="e">
        <f t="shared" si="14"/>
        <v>#REF!</v>
      </c>
      <c r="S23" s="6" t="e">
        <f t="shared" si="15"/>
        <v>#REF!</v>
      </c>
      <c r="T23" s="6" t="e">
        <f t="shared" si="16"/>
        <v>#REF!</v>
      </c>
      <c r="U23" s="6" t="e">
        <f t="shared" si="17"/>
        <v>#REF!</v>
      </c>
      <c r="V23" s="6" t="e">
        <f t="shared" si="18"/>
        <v>#REF!</v>
      </c>
      <c r="W23" s="6" t="e">
        <f t="shared" si="19"/>
        <v>#REF!</v>
      </c>
      <c r="X23" s="6" t="e">
        <f t="shared" si="20"/>
        <v>#REF!</v>
      </c>
      <c r="Y23" s="6" t="e">
        <f t="shared" si="21"/>
        <v>#REF!</v>
      </c>
      <c r="Z23" s="6" t="e">
        <f t="shared" si="22"/>
        <v>#REF!</v>
      </c>
      <c r="AA23" s="6" t="e">
        <f t="shared" si="23"/>
        <v>#REF!</v>
      </c>
      <c r="AB23" s="6" t="e">
        <f t="shared" si="24"/>
        <v>#REF!</v>
      </c>
      <c r="AC23" s="6" t="e">
        <f t="shared" si="25"/>
        <v>#REF!</v>
      </c>
      <c r="AD23" s="6" t="e">
        <f t="shared" si="26"/>
        <v>#REF!</v>
      </c>
      <c r="AE23" s="6" t="e">
        <f t="shared" si="27"/>
        <v>#REF!</v>
      </c>
      <c r="AF23" s="6" t="e">
        <f t="shared" si="28"/>
        <v>#REF!</v>
      </c>
      <c r="AG23" s="6" t="e">
        <f t="shared" si="29"/>
        <v>#REF!</v>
      </c>
      <c r="AH23" s="6" t="e">
        <f t="shared" si="30"/>
        <v>#REF!</v>
      </c>
      <c r="AI23" s="6" t="e">
        <f t="shared" si="31"/>
        <v>#REF!</v>
      </c>
      <c r="AJ23" s="6" t="e">
        <f t="shared" si="32"/>
        <v>#REF!</v>
      </c>
      <c r="AK23" s="6" t="e">
        <f t="shared" si="33"/>
        <v>#REF!</v>
      </c>
      <c r="AL23" s="5" t="e">
        <f t="shared" si="34"/>
        <v>#REF!</v>
      </c>
      <c r="AM23" s="5" t="e">
        <f t="shared" si="35"/>
        <v>#REF!</v>
      </c>
    </row>
    <row r="24" s="1" customFormat="1" ht="39.95" customHeight="1" spans="1:39">
      <c r="A24" s="3" t="s">
        <v>15</v>
      </c>
      <c r="B24" s="5">
        <f>'1 неделя'!F13+'1 неделя'!F94+'2 неделя'!F101</f>
        <v>0</v>
      </c>
      <c r="C24" s="5">
        <v>100</v>
      </c>
      <c r="D24" s="6">
        <f t="shared" si="0"/>
        <v>0</v>
      </c>
      <c r="E24" s="6">
        <f t="shared" si="1"/>
        <v>0</v>
      </c>
      <c r="F24" s="6">
        <f t="shared" si="2"/>
        <v>0</v>
      </c>
      <c r="G24" s="6">
        <f t="shared" si="3"/>
        <v>0</v>
      </c>
      <c r="H24" s="6">
        <f t="shared" si="4"/>
        <v>0</v>
      </c>
      <c r="I24" s="6">
        <f t="shared" si="5"/>
        <v>0</v>
      </c>
      <c r="J24" s="6">
        <f t="shared" si="6"/>
        <v>0</v>
      </c>
      <c r="K24" s="6">
        <f t="shared" si="7"/>
        <v>0</v>
      </c>
      <c r="L24" s="6">
        <f t="shared" si="8"/>
        <v>0</v>
      </c>
      <c r="M24" s="6">
        <f t="shared" si="9"/>
        <v>0</v>
      </c>
      <c r="N24" s="6">
        <f t="shared" si="10"/>
        <v>0</v>
      </c>
      <c r="O24" s="6">
        <f t="shared" si="11"/>
        <v>0</v>
      </c>
      <c r="P24" s="6">
        <f t="shared" si="12"/>
        <v>0</v>
      </c>
      <c r="Q24" s="6">
        <f t="shared" si="13"/>
        <v>0</v>
      </c>
      <c r="R24" s="6">
        <f t="shared" si="14"/>
        <v>0</v>
      </c>
      <c r="S24" s="6">
        <f t="shared" si="15"/>
        <v>0</v>
      </c>
      <c r="T24" s="6">
        <f t="shared" si="16"/>
        <v>0</v>
      </c>
      <c r="U24" s="6">
        <f t="shared" si="17"/>
        <v>0</v>
      </c>
      <c r="V24" s="6">
        <f t="shared" si="18"/>
        <v>0</v>
      </c>
      <c r="W24" s="6">
        <f t="shared" si="19"/>
        <v>0</v>
      </c>
      <c r="X24" s="6">
        <f t="shared" si="20"/>
        <v>0</v>
      </c>
      <c r="Y24" s="6">
        <f t="shared" si="21"/>
        <v>0</v>
      </c>
      <c r="Z24" s="6">
        <f t="shared" si="22"/>
        <v>0</v>
      </c>
      <c r="AA24" s="6">
        <f t="shared" si="23"/>
        <v>0</v>
      </c>
      <c r="AB24" s="6">
        <f t="shared" si="24"/>
        <v>0</v>
      </c>
      <c r="AC24" s="6">
        <f t="shared" si="25"/>
        <v>0</v>
      </c>
      <c r="AD24" s="6">
        <f t="shared" si="26"/>
        <v>0</v>
      </c>
      <c r="AE24" s="6">
        <f t="shared" si="27"/>
        <v>0</v>
      </c>
      <c r="AF24" s="6">
        <f t="shared" si="28"/>
        <v>0</v>
      </c>
      <c r="AG24" s="6">
        <f t="shared" si="29"/>
        <v>0</v>
      </c>
      <c r="AH24" s="6">
        <f t="shared" si="30"/>
        <v>0</v>
      </c>
      <c r="AI24" s="6">
        <f t="shared" si="31"/>
        <v>0</v>
      </c>
      <c r="AJ24" s="6">
        <f t="shared" si="32"/>
        <v>0</v>
      </c>
      <c r="AK24" s="6">
        <f t="shared" si="33"/>
        <v>0</v>
      </c>
      <c r="AL24" s="5">
        <f t="shared" si="34"/>
        <v>0</v>
      </c>
      <c r="AM24" s="5">
        <f t="shared" si="35"/>
        <v>0</v>
      </c>
    </row>
    <row r="25" s="1" customFormat="1" ht="39.95" customHeight="1" spans="1:39">
      <c r="A25" s="3" t="s">
        <v>45</v>
      </c>
      <c r="B25" s="5">
        <f>'1 неделя'!F54+'2 неделя'!F64+'1 неделя'!F118</f>
        <v>0</v>
      </c>
      <c r="C25" s="5">
        <v>40</v>
      </c>
      <c r="D25" s="6">
        <f t="shared" si="0"/>
        <v>0</v>
      </c>
      <c r="E25" s="6">
        <f t="shared" si="1"/>
        <v>0</v>
      </c>
      <c r="F25" s="6">
        <f t="shared" si="2"/>
        <v>0</v>
      </c>
      <c r="G25" s="6">
        <f t="shared" si="3"/>
        <v>0</v>
      </c>
      <c r="H25" s="6">
        <f t="shared" si="4"/>
        <v>0</v>
      </c>
      <c r="I25" s="6">
        <f t="shared" si="5"/>
        <v>0</v>
      </c>
      <c r="J25" s="6">
        <f t="shared" si="6"/>
        <v>0</v>
      </c>
      <c r="K25" s="6">
        <f t="shared" si="7"/>
        <v>0</v>
      </c>
      <c r="L25" s="6">
        <f t="shared" si="8"/>
        <v>0</v>
      </c>
      <c r="M25" s="6">
        <f t="shared" si="9"/>
        <v>0</v>
      </c>
      <c r="N25" s="6">
        <f t="shared" si="10"/>
        <v>0</v>
      </c>
      <c r="O25" s="6">
        <f t="shared" si="11"/>
        <v>0</v>
      </c>
      <c r="P25" s="6">
        <f t="shared" si="12"/>
        <v>0</v>
      </c>
      <c r="Q25" s="6">
        <f t="shared" si="13"/>
        <v>0</v>
      </c>
      <c r="R25" s="6">
        <f t="shared" si="14"/>
        <v>0</v>
      </c>
      <c r="S25" s="6">
        <f t="shared" si="15"/>
        <v>0</v>
      </c>
      <c r="T25" s="6">
        <f t="shared" si="16"/>
        <v>0</v>
      </c>
      <c r="U25" s="6">
        <f t="shared" si="17"/>
        <v>0</v>
      </c>
      <c r="V25" s="6">
        <f t="shared" si="18"/>
        <v>0</v>
      </c>
      <c r="W25" s="6">
        <f t="shared" si="19"/>
        <v>0</v>
      </c>
      <c r="X25" s="6">
        <f t="shared" si="20"/>
        <v>0</v>
      </c>
      <c r="Y25" s="6">
        <f t="shared" si="21"/>
        <v>0</v>
      </c>
      <c r="Z25" s="6">
        <f t="shared" si="22"/>
        <v>0</v>
      </c>
      <c r="AA25" s="6">
        <f t="shared" si="23"/>
        <v>0</v>
      </c>
      <c r="AB25" s="6">
        <f t="shared" si="24"/>
        <v>0</v>
      </c>
      <c r="AC25" s="6">
        <f t="shared" si="25"/>
        <v>0</v>
      </c>
      <c r="AD25" s="6">
        <f t="shared" si="26"/>
        <v>0</v>
      </c>
      <c r="AE25" s="6">
        <f t="shared" si="27"/>
        <v>0</v>
      </c>
      <c r="AF25" s="6">
        <f t="shared" si="28"/>
        <v>0</v>
      </c>
      <c r="AG25" s="6">
        <f t="shared" si="29"/>
        <v>0</v>
      </c>
      <c r="AH25" s="6">
        <f t="shared" si="30"/>
        <v>0</v>
      </c>
      <c r="AI25" s="6">
        <f t="shared" si="31"/>
        <v>0</v>
      </c>
      <c r="AJ25" s="6">
        <f t="shared" si="32"/>
        <v>0</v>
      </c>
      <c r="AK25" s="6">
        <f t="shared" si="33"/>
        <v>0</v>
      </c>
      <c r="AL25" s="5">
        <f t="shared" si="34"/>
        <v>0</v>
      </c>
      <c r="AM25" s="5">
        <f t="shared" si="35"/>
        <v>0</v>
      </c>
    </row>
    <row r="26" s="1" customFormat="1" ht="39.95" customHeight="1" spans="1:39">
      <c r="A26" s="3" t="s">
        <v>36</v>
      </c>
      <c r="B26" s="5">
        <f>'1 неделя'!F36+'1 неделя'!F53+'2 неделя'!F24+'1 неделя'!F117</f>
        <v>0</v>
      </c>
      <c r="C26" s="5">
        <v>175</v>
      </c>
      <c r="D26" s="6">
        <f t="shared" si="0"/>
        <v>0</v>
      </c>
      <c r="E26" s="6">
        <f t="shared" si="1"/>
        <v>0</v>
      </c>
      <c r="F26" s="6">
        <f t="shared" si="2"/>
        <v>0</v>
      </c>
      <c r="G26" s="6">
        <f t="shared" si="3"/>
        <v>0</v>
      </c>
      <c r="H26" s="6">
        <f t="shared" si="4"/>
        <v>0</v>
      </c>
      <c r="I26" s="6">
        <f t="shared" si="5"/>
        <v>0</v>
      </c>
      <c r="J26" s="6">
        <f t="shared" si="6"/>
        <v>0</v>
      </c>
      <c r="K26" s="6">
        <f t="shared" si="7"/>
        <v>0</v>
      </c>
      <c r="L26" s="6">
        <f t="shared" si="8"/>
        <v>0</v>
      </c>
      <c r="M26" s="6">
        <f t="shared" si="9"/>
        <v>0</v>
      </c>
      <c r="N26" s="6">
        <f t="shared" si="10"/>
        <v>0</v>
      </c>
      <c r="O26" s="6">
        <f t="shared" si="11"/>
        <v>0</v>
      </c>
      <c r="P26" s="6">
        <f t="shared" si="12"/>
        <v>0</v>
      </c>
      <c r="Q26" s="6">
        <f t="shared" si="13"/>
        <v>0</v>
      </c>
      <c r="R26" s="6">
        <f t="shared" si="14"/>
        <v>0</v>
      </c>
      <c r="S26" s="6">
        <f t="shared" si="15"/>
        <v>0</v>
      </c>
      <c r="T26" s="6">
        <f t="shared" si="16"/>
        <v>0</v>
      </c>
      <c r="U26" s="6">
        <f t="shared" si="17"/>
        <v>0</v>
      </c>
      <c r="V26" s="6">
        <f t="shared" si="18"/>
        <v>0</v>
      </c>
      <c r="W26" s="6">
        <f t="shared" si="19"/>
        <v>0</v>
      </c>
      <c r="X26" s="6">
        <f t="shared" si="20"/>
        <v>0</v>
      </c>
      <c r="Y26" s="6">
        <f t="shared" si="21"/>
        <v>0</v>
      </c>
      <c r="Z26" s="6">
        <f t="shared" si="22"/>
        <v>0</v>
      </c>
      <c r="AA26" s="6">
        <f t="shared" si="23"/>
        <v>0</v>
      </c>
      <c r="AB26" s="6">
        <f t="shared" si="24"/>
        <v>0</v>
      </c>
      <c r="AC26" s="6">
        <f t="shared" si="25"/>
        <v>0</v>
      </c>
      <c r="AD26" s="6">
        <f t="shared" si="26"/>
        <v>0</v>
      </c>
      <c r="AE26" s="6">
        <f t="shared" si="27"/>
        <v>0</v>
      </c>
      <c r="AF26" s="6">
        <f t="shared" si="28"/>
        <v>0</v>
      </c>
      <c r="AG26" s="6">
        <f t="shared" si="29"/>
        <v>0</v>
      </c>
      <c r="AH26" s="6">
        <f t="shared" si="30"/>
        <v>0</v>
      </c>
      <c r="AI26" s="6">
        <f t="shared" si="31"/>
        <v>0</v>
      </c>
      <c r="AJ26" s="6">
        <f t="shared" si="32"/>
        <v>0</v>
      </c>
      <c r="AK26" s="6">
        <f t="shared" si="33"/>
        <v>0</v>
      </c>
      <c r="AL26" s="5">
        <f t="shared" si="34"/>
        <v>0</v>
      </c>
      <c r="AM26" s="5">
        <f t="shared" si="35"/>
        <v>0</v>
      </c>
    </row>
    <row r="27" s="1" customFormat="1" ht="39.95" customHeight="1" spans="1:39">
      <c r="A27" s="3" t="s">
        <v>16</v>
      </c>
      <c r="B27" s="5" t="e">
        <f>'1 неделя'!F14+'1 неделя'!F37+'1 неделя'!#REF!+'1 неделя'!F51+'1 неделя'!F71+'1 неделя'!F95+'1 неделя'!#REF!+'2 неделя'!F21+'2 неделя'!F41+'2 неделя'!F58+'2 неделя'!F62+'2 неделя'!#REF!+'2 неделя'!F81+'2 неделя'!#REF!+'2 неделя'!F102+'1 неделя'!F116</f>
        <v>#REF!</v>
      </c>
      <c r="C27" s="5">
        <v>140</v>
      </c>
      <c r="D27" s="6" t="e">
        <f t="shared" si="0"/>
        <v>#REF!</v>
      </c>
      <c r="E27" s="6" t="e">
        <f t="shared" si="1"/>
        <v>#REF!</v>
      </c>
      <c r="F27" s="6" t="e">
        <f t="shared" si="2"/>
        <v>#REF!</v>
      </c>
      <c r="G27" s="6" t="e">
        <f t="shared" si="3"/>
        <v>#REF!</v>
      </c>
      <c r="H27" s="6" t="e">
        <f t="shared" si="4"/>
        <v>#REF!</v>
      </c>
      <c r="I27" s="6" t="e">
        <f t="shared" si="5"/>
        <v>#REF!</v>
      </c>
      <c r="J27" s="6" t="e">
        <f t="shared" si="6"/>
        <v>#REF!</v>
      </c>
      <c r="K27" s="6" t="e">
        <f t="shared" si="7"/>
        <v>#REF!</v>
      </c>
      <c r="L27" s="6" t="e">
        <f t="shared" si="8"/>
        <v>#REF!</v>
      </c>
      <c r="M27" s="6" t="e">
        <f t="shared" si="9"/>
        <v>#REF!</v>
      </c>
      <c r="N27" s="6" t="e">
        <f t="shared" si="10"/>
        <v>#REF!</v>
      </c>
      <c r="O27" s="6" t="e">
        <f t="shared" si="11"/>
        <v>#REF!</v>
      </c>
      <c r="P27" s="6" t="e">
        <f t="shared" si="12"/>
        <v>#REF!</v>
      </c>
      <c r="Q27" s="6" t="e">
        <f t="shared" si="13"/>
        <v>#REF!</v>
      </c>
      <c r="R27" s="6" t="e">
        <f t="shared" si="14"/>
        <v>#REF!</v>
      </c>
      <c r="S27" s="6" t="e">
        <f t="shared" si="15"/>
        <v>#REF!</v>
      </c>
      <c r="T27" s="6" t="e">
        <f t="shared" si="16"/>
        <v>#REF!</v>
      </c>
      <c r="U27" s="6" t="e">
        <f t="shared" si="17"/>
        <v>#REF!</v>
      </c>
      <c r="V27" s="6" t="e">
        <f t="shared" si="18"/>
        <v>#REF!</v>
      </c>
      <c r="W27" s="6" t="e">
        <f t="shared" si="19"/>
        <v>#REF!</v>
      </c>
      <c r="X27" s="6" t="e">
        <f t="shared" si="20"/>
        <v>#REF!</v>
      </c>
      <c r="Y27" s="6" t="e">
        <f t="shared" si="21"/>
        <v>#REF!</v>
      </c>
      <c r="Z27" s="6" t="e">
        <f t="shared" si="22"/>
        <v>#REF!</v>
      </c>
      <c r="AA27" s="6" t="e">
        <f t="shared" si="23"/>
        <v>#REF!</v>
      </c>
      <c r="AB27" s="6" t="e">
        <f t="shared" si="24"/>
        <v>#REF!</v>
      </c>
      <c r="AC27" s="6" t="e">
        <f t="shared" si="25"/>
        <v>#REF!</v>
      </c>
      <c r="AD27" s="6" t="e">
        <f t="shared" si="26"/>
        <v>#REF!</v>
      </c>
      <c r="AE27" s="6" t="e">
        <f t="shared" si="27"/>
        <v>#REF!</v>
      </c>
      <c r="AF27" s="6" t="e">
        <f t="shared" si="28"/>
        <v>#REF!</v>
      </c>
      <c r="AG27" s="6" t="e">
        <f t="shared" si="29"/>
        <v>#REF!</v>
      </c>
      <c r="AH27" s="6" t="e">
        <f t="shared" si="30"/>
        <v>#REF!</v>
      </c>
      <c r="AI27" s="6" t="e">
        <f t="shared" si="31"/>
        <v>#REF!</v>
      </c>
      <c r="AJ27" s="6" t="e">
        <f t="shared" si="32"/>
        <v>#REF!</v>
      </c>
      <c r="AK27" s="6" t="e">
        <f t="shared" si="33"/>
        <v>#REF!</v>
      </c>
      <c r="AL27" s="5" t="e">
        <f t="shared" si="34"/>
        <v>#REF!</v>
      </c>
      <c r="AM27" s="5" t="e">
        <f t="shared" si="35"/>
        <v>#REF!</v>
      </c>
    </row>
    <row r="28" s="1" customFormat="1" ht="39.95" customHeight="1" spans="1:39">
      <c r="A28" s="3" t="s">
        <v>17</v>
      </c>
      <c r="B28" s="5" t="e">
        <f>'1 неделя'!F15+'1 неделя'!F59+'1 неделя'!F78+'1 неделя'!F96+'1 неделя'!F100+'1 неделя'!F123+'2 неделя'!F82+'2 неделя'!F103+'2 неделя'!#REF!+'1 неделя'!F122</f>
        <v>#REF!</v>
      </c>
      <c r="C28" s="5">
        <v>625</v>
      </c>
      <c r="D28" s="6" t="e">
        <f t="shared" si="0"/>
        <v>#REF!</v>
      </c>
      <c r="E28" s="6" t="e">
        <f t="shared" si="1"/>
        <v>#REF!</v>
      </c>
      <c r="F28" s="6" t="e">
        <f t="shared" si="2"/>
        <v>#REF!</v>
      </c>
      <c r="G28" s="6" t="e">
        <f t="shared" si="3"/>
        <v>#REF!</v>
      </c>
      <c r="H28" s="6" t="e">
        <f t="shared" si="4"/>
        <v>#REF!</v>
      </c>
      <c r="I28" s="6" t="e">
        <f t="shared" si="5"/>
        <v>#REF!</v>
      </c>
      <c r="J28" s="6" t="e">
        <f t="shared" si="6"/>
        <v>#REF!</v>
      </c>
      <c r="K28" s="6" t="e">
        <f t="shared" si="7"/>
        <v>#REF!</v>
      </c>
      <c r="L28" s="6" t="e">
        <f t="shared" si="8"/>
        <v>#REF!</v>
      </c>
      <c r="M28" s="6" t="e">
        <f t="shared" si="9"/>
        <v>#REF!</v>
      </c>
      <c r="N28" s="6" t="e">
        <f t="shared" si="10"/>
        <v>#REF!</v>
      </c>
      <c r="O28" s="6" t="e">
        <f t="shared" si="11"/>
        <v>#REF!</v>
      </c>
      <c r="P28" s="6" t="e">
        <f t="shared" si="12"/>
        <v>#REF!</v>
      </c>
      <c r="Q28" s="6" t="e">
        <f t="shared" si="13"/>
        <v>#REF!</v>
      </c>
      <c r="R28" s="6" t="e">
        <f t="shared" si="14"/>
        <v>#REF!</v>
      </c>
      <c r="S28" s="6" t="e">
        <f t="shared" si="15"/>
        <v>#REF!</v>
      </c>
      <c r="T28" s="6" t="e">
        <f t="shared" si="16"/>
        <v>#REF!</v>
      </c>
      <c r="U28" s="6" t="e">
        <f t="shared" si="17"/>
        <v>#REF!</v>
      </c>
      <c r="V28" s="6" t="e">
        <f t="shared" si="18"/>
        <v>#REF!</v>
      </c>
      <c r="W28" s="6" t="e">
        <f t="shared" si="19"/>
        <v>#REF!</v>
      </c>
      <c r="X28" s="6" t="e">
        <f t="shared" si="20"/>
        <v>#REF!</v>
      </c>
      <c r="Y28" s="6" t="e">
        <f t="shared" si="21"/>
        <v>#REF!</v>
      </c>
      <c r="Z28" s="6" t="e">
        <f t="shared" si="22"/>
        <v>#REF!</v>
      </c>
      <c r="AA28" s="6" t="e">
        <f t="shared" si="23"/>
        <v>#REF!</v>
      </c>
      <c r="AB28" s="6" t="e">
        <f t="shared" si="24"/>
        <v>#REF!</v>
      </c>
      <c r="AC28" s="6" t="e">
        <f t="shared" si="25"/>
        <v>#REF!</v>
      </c>
      <c r="AD28" s="6" t="e">
        <f t="shared" si="26"/>
        <v>#REF!</v>
      </c>
      <c r="AE28" s="6" t="e">
        <f t="shared" si="27"/>
        <v>#REF!</v>
      </c>
      <c r="AF28" s="6" t="e">
        <f t="shared" si="28"/>
        <v>#REF!</v>
      </c>
      <c r="AG28" s="6" t="e">
        <f t="shared" si="29"/>
        <v>#REF!</v>
      </c>
      <c r="AH28" s="6" t="e">
        <f t="shared" si="30"/>
        <v>#REF!</v>
      </c>
      <c r="AI28" s="6" t="e">
        <f t="shared" si="31"/>
        <v>#REF!</v>
      </c>
      <c r="AJ28" s="6" t="e">
        <f t="shared" si="32"/>
        <v>#REF!</v>
      </c>
      <c r="AK28" s="6" t="e">
        <f t="shared" si="33"/>
        <v>#REF!</v>
      </c>
      <c r="AL28" s="5" t="e">
        <f t="shared" si="34"/>
        <v>#REF!</v>
      </c>
      <c r="AM28" s="5" t="e">
        <f t="shared" si="35"/>
        <v>#REF!</v>
      </c>
    </row>
    <row r="29" s="1" customFormat="1" ht="39.95" customHeight="1" spans="1:39">
      <c r="A29" s="3" t="s">
        <v>14</v>
      </c>
      <c r="B29" s="5">
        <f>'1 неделя'!F12+'1 неделя'!F24+'1 неделя'!F43+'1 неделя'!F77+'1 неделя'!F83+'1 неделя'!F93+'2 неделя'!F13+'2 неделя'!F46+'2 неделя'!F72+'2 неделя'!F100</f>
        <v>0</v>
      </c>
      <c r="C29" s="5">
        <v>65</v>
      </c>
      <c r="D29" s="6">
        <f t="shared" si="0"/>
        <v>0</v>
      </c>
      <c r="E29" s="6">
        <f t="shared" si="1"/>
        <v>0</v>
      </c>
      <c r="F29" s="6">
        <f t="shared" si="2"/>
        <v>0</v>
      </c>
      <c r="G29" s="6">
        <f t="shared" si="3"/>
        <v>0</v>
      </c>
      <c r="H29" s="6">
        <f t="shared" si="4"/>
        <v>0</v>
      </c>
      <c r="I29" s="6">
        <f t="shared" si="5"/>
        <v>0</v>
      </c>
      <c r="J29" s="6">
        <f t="shared" si="6"/>
        <v>0</v>
      </c>
      <c r="K29" s="6">
        <f t="shared" si="7"/>
        <v>0</v>
      </c>
      <c r="L29" s="6">
        <f t="shared" si="8"/>
        <v>0</v>
      </c>
      <c r="M29" s="6">
        <f t="shared" si="9"/>
        <v>0</v>
      </c>
      <c r="N29" s="6">
        <f t="shared" si="10"/>
        <v>0</v>
      </c>
      <c r="O29" s="6">
        <f t="shared" si="11"/>
        <v>0</v>
      </c>
      <c r="P29" s="6">
        <f t="shared" si="12"/>
        <v>0</v>
      </c>
      <c r="Q29" s="6">
        <f t="shared" si="13"/>
        <v>0</v>
      </c>
      <c r="R29" s="6">
        <f t="shared" si="14"/>
        <v>0</v>
      </c>
      <c r="S29" s="6">
        <f t="shared" si="15"/>
        <v>0</v>
      </c>
      <c r="T29" s="6">
        <f t="shared" si="16"/>
        <v>0</v>
      </c>
      <c r="U29" s="6">
        <f t="shared" si="17"/>
        <v>0</v>
      </c>
      <c r="V29" s="6">
        <f t="shared" si="18"/>
        <v>0</v>
      </c>
      <c r="W29" s="6">
        <f t="shared" si="19"/>
        <v>0</v>
      </c>
      <c r="X29" s="6">
        <f t="shared" si="20"/>
        <v>0</v>
      </c>
      <c r="Y29" s="6">
        <f t="shared" si="21"/>
        <v>0</v>
      </c>
      <c r="Z29" s="6">
        <f t="shared" si="22"/>
        <v>0</v>
      </c>
      <c r="AA29" s="6">
        <f t="shared" si="23"/>
        <v>0</v>
      </c>
      <c r="AB29" s="6">
        <f t="shared" si="24"/>
        <v>0</v>
      </c>
      <c r="AC29" s="6">
        <f t="shared" si="25"/>
        <v>0</v>
      </c>
      <c r="AD29" s="6">
        <f t="shared" si="26"/>
        <v>0</v>
      </c>
      <c r="AE29" s="6">
        <f t="shared" si="27"/>
        <v>0</v>
      </c>
      <c r="AF29" s="6">
        <f t="shared" si="28"/>
        <v>0</v>
      </c>
      <c r="AG29" s="6">
        <f t="shared" si="29"/>
        <v>0</v>
      </c>
      <c r="AH29" s="6">
        <f t="shared" si="30"/>
        <v>0</v>
      </c>
      <c r="AI29" s="6">
        <f t="shared" si="31"/>
        <v>0</v>
      </c>
      <c r="AJ29" s="6">
        <f t="shared" si="32"/>
        <v>0</v>
      </c>
      <c r="AK29" s="6">
        <f t="shared" si="33"/>
        <v>0</v>
      </c>
      <c r="AL29" s="5">
        <f t="shared" si="34"/>
        <v>0</v>
      </c>
      <c r="AM29" s="5">
        <f t="shared" si="35"/>
        <v>0</v>
      </c>
    </row>
    <row r="30" s="1" customFormat="1" ht="39.95" customHeight="1" spans="1:39">
      <c r="A30" s="3" t="s">
        <v>87</v>
      </c>
      <c r="B30" s="5">
        <f>'2 неделя'!F63</f>
        <v>0</v>
      </c>
      <c r="C30" s="5">
        <v>190</v>
      </c>
      <c r="D30" s="6">
        <f t="shared" si="0"/>
        <v>0</v>
      </c>
      <c r="E30" s="6">
        <f t="shared" si="1"/>
        <v>0</v>
      </c>
      <c r="F30" s="6">
        <f t="shared" si="2"/>
        <v>0</v>
      </c>
      <c r="G30" s="6">
        <f t="shared" si="3"/>
        <v>0</v>
      </c>
      <c r="H30" s="6">
        <f t="shared" si="4"/>
        <v>0</v>
      </c>
      <c r="I30" s="6">
        <f t="shared" si="5"/>
        <v>0</v>
      </c>
      <c r="J30" s="6">
        <f t="shared" si="6"/>
        <v>0</v>
      </c>
      <c r="K30" s="6">
        <f t="shared" si="7"/>
        <v>0</v>
      </c>
      <c r="L30" s="6">
        <f t="shared" si="8"/>
        <v>0</v>
      </c>
      <c r="M30" s="6">
        <f t="shared" si="9"/>
        <v>0</v>
      </c>
      <c r="N30" s="6">
        <f t="shared" si="10"/>
        <v>0</v>
      </c>
      <c r="O30" s="6">
        <f t="shared" si="11"/>
        <v>0</v>
      </c>
      <c r="P30" s="6">
        <f t="shared" si="12"/>
        <v>0</v>
      </c>
      <c r="Q30" s="6">
        <f t="shared" si="13"/>
        <v>0</v>
      </c>
      <c r="R30" s="6">
        <f t="shared" si="14"/>
        <v>0</v>
      </c>
      <c r="S30" s="6">
        <f t="shared" si="15"/>
        <v>0</v>
      </c>
      <c r="T30" s="6">
        <f t="shared" si="16"/>
        <v>0</v>
      </c>
      <c r="U30" s="6">
        <f t="shared" si="17"/>
        <v>0</v>
      </c>
      <c r="V30" s="6">
        <f t="shared" si="18"/>
        <v>0</v>
      </c>
      <c r="W30" s="6">
        <f t="shared" si="19"/>
        <v>0</v>
      </c>
      <c r="X30" s="6">
        <f t="shared" si="20"/>
        <v>0</v>
      </c>
      <c r="Y30" s="6">
        <f t="shared" si="21"/>
        <v>0</v>
      </c>
      <c r="Z30" s="6">
        <f t="shared" si="22"/>
        <v>0</v>
      </c>
      <c r="AA30" s="6">
        <f t="shared" si="23"/>
        <v>0</v>
      </c>
      <c r="AB30" s="6">
        <f t="shared" si="24"/>
        <v>0</v>
      </c>
      <c r="AC30" s="6">
        <f t="shared" si="25"/>
        <v>0</v>
      </c>
      <c r="AD30" s="6">
        <f t="shared" si="26"/>
        <v>0</v>
      </c>
      <c r="AE30" s="6">
        <f t="shared" si="27"/>
        <v>0</v>
      </c>
      <c r="AF30" s="6">
        <f t="shared" si="28"/>
        <v>0</v>
      </c>
      <c r="AG30" s="6">
        <f t="shared" si="29"/>
        <v>0</v>
      </c>
      <c r="AH30" s="6">
        <f t="shared" si="30"/>
        <v>0</v>
      </c>
      <c r="AI30" s="6">
        <f t="shared" si="31"/>
        <v>0</v>
      </c>
      <c r="AJ30" s="6">
        <f t="shared" si="32"/>
        <v>0</v>
      </c>
      <c r="AK30" s="6">
        <f t="shared" si="33"/>
        <v>0</v>
      </c>
      <c r="AL30" s="5">
        <f t="shared" si="34"/>
        <v>0</v>
      </c>
      <c r="AM30" s="5">
        <f t="shared" si="35"/>
        <v>0</v>
      </c>
    </row>
    <row r="31" s="1" customFormat="1" ht="39.95" customHeight="1" spans="1:39">
      <c r="A31" s="3" t="s">
        <v>51</v>
      </c>
      <c r="B31" s="5">
        <f>'1 неделя'!F62+'1 неделя'!F103+'1 неделя'!F125+'2 неделя'!F28+'2 неделя'!F50+'2 неделя'!F88+'2 неделя'!F105</f>
        <v>0</v>
      </c>
      <c r="C31" s="5">
        <v>688</v>
      </c>
      <c r="D31" s="6">
        <f t="shared" si="0"/>
        <v>0</v>
      </c>
      <c r="E31" s="6">
        <f t="shared" si="1"/>
        <v>0</v>
      </c>
      <c r="F31" s="6">
        <f t="shared" si="2"/>
        <v>0</v>
      </c>
      <c r="G31" s="6">
        <f t="shared" si="3"/>
        <v>0</v>
      </c>
      <c r="H31" s="6">
        <f t="shared" si="4"/>
        <v>0</v>
      </c>
      <c r="I31" s="6">
        <f t="shared" si="5"/>
        <v>0</v>
      </c>
      <c r="J31" s="6">
        <f t="shared" si="6"/>
        <v>0</v>
      </c>
      <c r="K31" s="6">
        <f t="shared" si="7"/>
        <v>0</v>
      </c>
      <c r="L31" s="6">
        <f t="shared" si="8"/>
        <v>0</v>
      </c>
      <c r="M31" s="6">
        <f t="shared" si="9"/>
        <v>0</v>
      </c>
      <c r="N31" s="6">
        <f t="shared" si="10"/>
        <v>0</v>
      </c>
      <c r="O31" s="6">
        <f t="shared" si="11"/>
        <v>0</v>
      </c>
      <c r="P31" s="6">
        <f t="shared" si="12"/>
        <v>0</v>
      </c>
      <c r="Q31" s="6">
        <f t="shared" si="13"/>
        <v>0</v>
      </c>
      <c r="R31" s="6">
        <f t="shared" si="14"/>
        <v>0</v>
      </c>
      <c r="S31" s="6">
        <f t="shared" si="15"/>
        <v>0</v>
      </c>
      <c r="T31" s="6">
        <f t="shared" si="16"/>
        <v>0</v>
      </c>
      <c r="U31" s="6">
        <f t="shared" si="17"/>
        <v>0</v>
      </c>
      <c r="V31" s="6">
        <f t="shared" si="18"/>
        <v>0</v>
      </c>
      <c r="W31" s="6">
        <f t="shared" si="19"/>
        <v>0</v>
      </c>
      <c r="X31" s="6">
        <f t="shared" si="20"/>
        <v>0</v>
      </c>
      <c r="Y31" s="6">
        <f t="shared" si="21"/>
        <v>0</v>
      </c>
      <c r="Z31" s="6">
        <f t="shared" si="22"/>
        <v>0</v>
      </c>
      <c r="AA31" s="6">
        <f t="shared" si="23"/>
        <v>0</v>
      </c>
      <c r="AB31" s="6">
        <f t="shared" si="24"/>
        <v>0</v>
      </c>
      <c r="AC31" s="6">
        <f t="shared" si="25"/>
        <v>0</v>
      </c>
      <c r="AD31" s="6">
        <f t="shared" si="26"/>
        <v>0</v>
      </c>
      <c r="AE31" s="6">
        <f t="shared" si="27"/>
        <v>0</v>
      </c>
      <c r="AF31" s="6">
        <f t="shared" si="28"/>
        <v>0</v>
      </c>
      <c r="AG31" s="6">
        <f t="shared" si="29"/>
        <v>0</v>
      </c>
      <c r="AH31" s="6">
        <f t="shared" si="30"/>
        <v>0</v>
      </c>
      <c r="AI31" s="6">
        <f t="shared" si="31"/>
        <v>0</v>
      </c>
      <c r="AJ31" s="6">
        <f t="shared" si="32"/>
        <v>0</v>
      </c>
      <c r="AK31" s="6">
        <f t="shared" si="33"/>
        <v>0</v>
      </c>
      <c r="AL31" s="5">
        <f t="shared" si="34"/>
        <v>0</v>
      </c>
      <c r="AM31" s="5">
        <f t="shared" si="35"/>
        <v>0</v>
      </c>
    </row>
    <row r="32" s="1" customFormat="1" ht="39.95" customHeight="1" spans="1:39">
      <c r="A32" s="3" t="s">
        <v>38</v>
      </c>
      <c r="B32" s="5">
        <f>'1 неделя'!F41+'2 неделя'!F70</f>
        <v>0</v>
      </c>
      <c r="C32" s="5">
        <v>500</v>
      </c>
      <c r="D32" s="6">
        <f t="shared" si="0"/>
        <v>0</v>
      </c>
      <c r="E32" s="6">
        <f t="shared" si="1"/>
        <v>0</v>
      </c>
      <c r="F32" s="6">
        <f t="shared" si="2"/>
        <v>0</v>
      </c>
      <c r="G32" s="6">
        <f t="shared" si="3"/>
        <v>0</v>
      </c>
      <c r="H32" s="6">
        <f t="shared" si="4"/>
        <v>0</v>
      </c>
      <c r="I32" s="6">
        <f t="shared" si="5"/>
        <v>0</v>
      </c>
      <c r="J32" s="6">
        <f t="shared" si="6"/>
        <v>0</v>
      </c>
      <c r="K32" s="6">
        <f t="shared" si="7"/>
        <v>0</v>
      </c>
      <c r="L32" s="6">
        <f t="shared" si="8"/>
        <v>0</v>
      </c>
      <c r="M32" s="6">
        <f t="shared" si="9"/>
        <v>0</v>
      </c>
      <c r="N32" s="6">
        <f t="shared" si="10"/>
        <v>0</v>
      </c>
      <c r="O32" s="6">
        <f t="shared" si="11"/>
        <v>0</v>
      </c>
      <c r="P32" s="6">
        <f t="shared" si="12"/>
        <v>0</v>
      </c>
      <c r="Q32" s="6">
        <f t="shared" si="13"/>
        <v>0</v>
      </c>
      <c r="R32" s="6">
        <f t="shared" si="14"/>
        <v>0</v>
      </c>
      <c r="S32" s="6">
        <f t="shared" si="15"/>
        <v>0</v>
      </c>
      <c r="T32" s="6">
        <f t="shared" si="16"/>
        <v>0</v>
      </c>
      <c r="U32" s="6">
        <f t="shared" si="17"/>
        <v>0</v>
      </c>
      <c r="V32" s="6">
        <f t="shared" si="18"/>
        <v>0</v>
      </c>
      <c r="W32" s="6">
        <f t="shared" si="19"/>
        <v>0</v>
      </c>
      <c r="X32" s="6">
        <f t="shared" si="20"/>
        <v>0</v>
      </c>
      <c r="Y32" s="6">
        <f t="shared" si="21"/>
        <v>0</v>
      </c>
      <c r="Z32" s="6">
        <f t="shared" si="22"/>
        <v>0</v>
      </c>
      <c r="AA32" s="6">
        <f t="shared" si="23"/>
        <v>0</v>
      </c>
      <c r="AB32" s="6">
        <f t="shared" si="24"/>
        <v>0</v>
      </c>
      <c r="AC32" s="6">
        <f t="shared" si="25"/>
        <v>0</v>
      </c>
      <c r="AD32" s="6">
        <f t="shared" si="26"/>
        <v>0</v>
      </c>
      <c r="AE32" s="6">
        <f t="shared" si="27"/>
        <v>0</v>
      </c>
      <c r="AF32" s="6">
        <f t="shared" si="28"/>
        <v>0</v>
      </c>
      <c r="AG32" s="6">
        <f t="shared" si="29"/>
        <v>0</v>
      </c>
      <c r="AH32" s="6">
        <f t="shared" si="30"/>
        <v>0</v>
      </c>
      <c r="AI32" s="6">
        <f t="shared" si="31"/>
        <v>0</v>
      </c>
      <c r="AJ32" s="6">
        <f t="shared" si="32"/>
        <v>0</v>
      </c>
      <c r="AK32" s="6">
        <f t="shared" si="33"/>
        <v>0</v>
      </c>
      <c r="AL32" s="5">
        <f t="shared" si="34"/>
        <v>0</v>
      </c>
      <c r="AM32" s="5">
        <f t="shared" si="35"/>
        <v>0</v>
      </c>
    </row>
    <row r="33" s="1" customFormat="1" ht="39.95" customHeight="1" spans="1:39">
      <c r="A33" s="3" t="s">
        <v>22</v>
      </c>
      <c r="B33" s="5">
        <f>'1 неделя'!F22+'1 неделя'!F81+'2 неделя'!F11</f>
        <v>0</v>
      </c>
      <c r="C33" s="5">
        <v>271</v>
      </c>
      <c r="D33" s="6">
        <f t="shared" si="0"/>
        <v>0</v>
      </c>
      <c r="E33" s="6">
        <f t="shared" si="1"/>
        <v>0</v>
      </c>
      <c r="F33" s="6">
        <f t="shared" si="2"/>
        <v>0</v>
      </c>
      <c r="G33" s="6">
        <f t="shared" si="3"/>
        <v>0</v>
      </c>
      <c r="H33" s="6">
        <f t="shared" si="4"/>
        <v>0</v>
      </c>
      <c r="I33" s="6">
        <f t="shared" si="5"/>
        <v>0</v>
      </c>
      <c r="J33" s="6">
        <f t="shared" si="6"/>
        <v>0</v>
      </c>
      <c r="K33" s="6">
        <f t="shared" si="7"/>
        <v>0</v>
      </c>
      <c r="L33" s="6">
        <f t="shared" si="8"/>
        <v>0</v>
      </c>
      <c r="M33" s="6">
        <f t="shared" si="9"/>
        <v>0</v>
      </c>
      <c r="N33" s="6">
        <f t="shared" si="10"/>
        <v>0</v>
      </c>
      <c r="O33" s="6">
        <f t="shared" si="11"/>
        <v>0</v>
      </c>
      <c r="P33" s="6">
        <f t="shared" si="12"/>
        <v>0</v>
      </c>
      <c r="Q33" s="6">
        <f t="shared" si="13"/>
        <v>0</v>
      </c>
      <c r="R33" s="6">
        <f t="shared" si="14"/>
        <v>0</v>
      </c>
      <c r="S33" s="6">
        <f t="shared" si="15"/>
        <v>0</v>
      </c>
      <c r="T33" s="6">
        <f t="shared" si="16"/>
        <v>0</v>
      </c>
      <c r="U33" s="6">
        <f t="shared" si="17"/>
        <v>0</v>
      </c>
      <c r="V33" s="6">
        <f t="shared" si="18"/>
        <v>0</v>
      </c>
      <c r="W33" s="6">
        <f t="shared" si="19"/>
        <v>0</v>
      </c>
      <c r="X33" s="6">
        <f t="shared" si="20"/>
        <v>0</v>
      </c>
      <c r="Y33" s="6">
        <f t="shared" si="21"/>
        <v>0</v>
      </c>
      <c r="Z33" s="6">
        <f t="shared" si="22"/>
        <v>0</v>
      </c>
      <c r="AA33" s="6">
        <f t="shared" si="23"/>
        <v>0</v>
      </c>
      <c r="AB33" s="6">
        <f t="shared" si="24"/>
        <v>0</v>
      </c>
      <c r="AC33" s="6">
        <f t="shared" si="25"/>
        <v>0</v>
      </c>
      <c r="AD33" s="6">
        <f t="shared" si="26"/>
        <v>0</v>
      </c>
      <c r="AE33" s="6">
        <f t="shared" si="27"/>
        <v>0</v>
      </c>
      <c r="AF33" s="6">
        <f t="shared" si="28"/>
        <v>0</v>
      </c>
      <c r="AG33" s="6">
        <f t="shared" si="29"/>
        <v>0</v>
      </c>
      <c r="AH33" s="6">
        <f t="shared" si="30"/>
        <v>0</v>
      </c>
      <c r="AI33" s="6">
        <f t="shared" si="31"/>
        <v>0</v>
      </c>
      <c r="AJ33" s="6">
        <f t="shared" si="32"/>
        <v>0</v>
      </c>
      <c r="AK33" s="6">
        <f t="shared" si="33"/>
        <v>0</v>
      </c>
      <c r="AL33" s="5">
        <f t="shared" si="34"/>
        <v>0</v>
      </c>
      <c r="AM33" s="5">
        <f t="shared" si="35"/>
        <v>0</v>
      </c>
    </row>
    <row r="34" s="1" customFormat="1" ht="39.95" customHeight="1" spans="1:39">
      <c r="A34" s="3" t="s">
        <v>25</v>
      </c>
      <c r="B34" s="5">
        <f>'1 неделя'!F26+'1 неделя'!F45+'1 неделя'!F65+'1 неделя'!F84+'1 неделя'!F106+'1 неделя'!F128+'2 неделя'!F15+'2 неделя'!F32+'2 неделя'!F52+'2 неделя'!F73+'2 неделя'!F93+'2 неделя'!F107</f>
        <v>0</v>
      </c>
      <c r="C34" s="5">
        <v>60</v>
      </c>
      <c r="D34" s="6">
        <f t="shared" si="0"/>
        <v>0</v>
      </c>
      <c r="E34" s="6">
        <f t="shared" si="1"/>
        <v>0</v>
      </c>
      <c r="F34" s="6">
        <f t="shared" si="2"/>
        <v>0</v>
      </c>
      <c r="G34" s="6">
        <f t="shared" si="3"/>
        <v>0</v>
      </c>
      <c r="H34" s="6">
        <f t="shared" si="4"/>
        <v>0</v>
      </c>
      <c r="I34" s="6">
        <f t="shared" si="5"/>
        <v>0</v>
      </c>
      <c r="J34" s="6">
        <f t="shared" si="6"/>
        <v>0</v>
      </c>
      <c r="K34" s="6">
        <f t="shared" si="7"/>
        <v>0</v>
      </c>
      <c r="L34" s="6">
        <f t="shared" si="8"/>
        <v>0</v>
      </c>
      <c r="M34" s="6">
        <f t="shared" si="9"/>
        <v>0</v>
      </c>
      <c r="N34" s="6">
        <f t="shared" si="10"/>
        <v>0</v>
      </c>
      <c r="O34" s="6">
        <f t="shared" si="11"/>
        <v>0</v>
      </c>
      <c r="P34" s="6">
        <f t="shared" si="12"/>
        <v>0</v>
      </c>
      <c r="Q34" s="6">
        <f t="shared" si="13"/>
        <v>0</v>
      </c>
      <c r="R34" s="6">
        <f t="shared" si="14"/>
        <v>0</v>
      </c>
      <c r="S34" s="6">
        <f t="shared" si="15"/>
        <v>0</v>
      </c>
      <c r="T34" s="6">
        <f t="shared" si="16"/>
        <v>0</v>
      </c>
      <c r="U34" s="6">
        <f t="shared" si="17"/>
        <v>0</v>
      </c>
      <c r="V34" s="6">
        <f t="shared" si="18"/>
        <v>0</v>
      </c>
      <c r="W34" s="6">
        <f t="shared" si="19"/>
        <v>0</v>
      </c>
      <c r="X34" s="6">
        <f t="shared" si="20"/>
        <v>0</v>
      </c>
      <c r="Y34" s="6">
        <f t="shared" si="21"/>
        <v>0</v>
      </c>
      <c r="Z34" s="6">
        <f t="shared" si="22"/>
        <v>0</v>
      </c>
      <c r="AA34" s="6">
        <f t="shared" si="23"/>
        <v>0</v>
      </c>
      <c r="AB34" s="6">
        <f t="shared" si="24"/>
        <v>0</v>
      </c>
      <c r="AC34" s="6">
        <f t="shared" si="25"/>
        <v>0</v>
      </c>
      <c r="AD34" s="6">
        <f t="shared" si="26"/>
        <v>0</v>
      </c>
      <c r="AE34" s="6">
        <f t="shared" si="27"/>
        <v>0</v>
      </c>
      <c r="AF34" s="6">
        <f t="shared" si="28"/>
        <v>0</v>
      </c>
      <c r="AG34" s="6">
        <f t="shared" si="29"/>
        <v>0</v>
      </c>
      <c r="AH34" s="6">
        <f t="shared" si="30"/>
        <v>0</v>
      </c>
      <c r="AI34" s="6">
        <f t="shared" si="31"/>
        <v>0</v>
      </c>
      <c r="AJ34" s="6">
        <f t="shared" si="32"/>
        <v>0</v>
      </c>
      <c r="AK34" s="6">
        <f t="shared" si="33"/>
        <v>0</v>
      </c>
      <c r="AL34" s="5">
        <f t="shared" si="34"/>
        <v>0</v>
      </c>
      <c r="AM34" s="5">
        <f t="shared" si="35"/>
        <v>0</v>
      </c>
    </row>
    <row r="35" s="1" customFormat="1" ht="39.95" customHeight="1" spans="1:39">
      <c r="A35" s="3" t="s">
        <v>26</v>
      </c>
      <c r="B35" s="5">
        <f>'1 неделя'!F27+'1 неделя'!F46+'1 неделя'!F66+'1 неделя'!F85+'1 неделя'!F107+'1 неделя'!F129+'2 неделя'!F16+'2 неделя'!F33+'2 неделя'!F53+'2 неделя'!F74+'2 неделя'!F94+'2 неделя'!F108</f>
        <v>0</v>
      </c>
      <c r="C35" s="6">
        <v>51</v>
      </c>
      <c r="D35" s="6">
        <f t="shared" si="0"/>
        <v>0</v>
      </c>
      <c r="E35" s="6">
        <f t="shared" si="1"/>
        <v>0</v>
      </c>
      <c r="F35" s="6">
        <f t="shared" si="2"/>
        <v>0</v>
      </c>
      <c r="G35" s="6">
        <f t="shared" si="3"/>
        <v>0</v>
      </c>
      <c r="H35" s="6">
        <f t="shared" si="4"/>
        <v>0</v>
      </c>
      <c r="I35" s="6">
        <f t="shared" si="5"/>
        <v>0</v>
      </c>
      <c r="J35" s="6">
        <f t="shared" si="6"/>
        <v>0</v>
      </c>
      <c r="K35" s="6">
        <f t="shared" si="7"/>
        <v>0</v>
      </c>
      <c r="L35" s="6">
        <f t="shared" si="8"/>
        <v>0</v>
      </c>
      <c r="M35" s="6">
        <f t="shared" si="9"/>
        <v>0</v>
      </c>
      <c r="N35" s="6">
        <f t="shared" si="10"/>
        <v>0</v>
      </c>
      <c r="O35" s="6">
        <f t="shared" si="11"/>
        <v>0</v>
      </c>
      <c r="P35" s="6">
        <f t="shared" si="12"/>
        <v>0</v>
      </c>
      <c r="Q35" s="6">
        <f t="shared" si="13"/>
        <v>0</v>
      </c>
      <c r="R35" s="6">
        <f t="shared" si="14"/>
        <v>0</v>
      </c>
      <c r="S35" s="6">
        <f t="shared" si="15"/>
        <v>0</v>
      </c>
      <c r="T35" s="6">
        <f t="shared" si="16"/>
        <v>0</v>
      </c>
      <c r="U35" s="6">
        <f t="shared" si="17"/>
        <v>0</v>
      </c>
      <c r="V35" s="6">
        <f t="shared" si="18"/>
        <v>0</v>
      </c>
      <c r="W35" s="6">
        <f t="shared" si="19"/>
        <v>0</v>
      </c>
      <c r="X35" s="6">
        <f t="shared" si="20"/>
        <v>0</v>
      </c>
      <c r="Y35" s="6">
        <f t="shared" si="21"/>
        <v>0</v>
      </c>
      <c r="Z35" s="6">
        <f t="shared" si="22"/>
        <v>0</v>
      </c>
      <c r="AA35" s="6">
        <f t="shared" si="23"/>
        <v>0</v>
      </c>
      <c r="AB35" s="6">
        <f t="shared" si="24"/>
        <v>0</v>
      </c>
      <c r="AC35" s="6">
        <f t="shared" si="25"/>
        <v>0</v>
      </c>
      <c r="AD35" s="6">
        <f t="shared" si="26"/>
        <v>0</v>
      </c>
      <c r="AE35" s="6">
        <f t="shared" si="27"/>
        <v>0</v>
      </c>
      <c r="AF35" s="6">
        <f t="shared" si="28"/>
        <v>0</v>
      </c>
      <c r="AG35" s="6">
        <f t="shared" si="29"/>
        <v>0</v>
      </c>
      <c r="AH35" s="6">
        <f t="shared" si="30"/>
        <v>0</v>
      </c>
      <c r="AI35" s="6">
        <f t="shared" si="31"/>
        <v>0</v>
      </c>
      <c r="AJ35" s="6">
        <f t="shared" si="32"/>
        <v>0</v>
      </c>
      <c r="AK35" s="6">
        <f t="shared" si="33"/>
        <v>0</v>
      </c>
      <c r="AL35" s="5">
        <f t="shared" si="34"/>
        <v>0</v>
      </c>
      <c r="AM35" s="5">
        <f t="shared" si="35"/>
        <v>0</v>
      </c>
    </row>
    <row r="36" ht="18.75" spans="2:39">
      <c r="B36" s="7"/>
      <c r="C36" s="7"/>
      <c r="D36" s="7"/>
      <c r="K36" s="6">
        <f t="shared" ref="K36:K38" si="72">H36/394*3</f>
        <v>0</v>
      </c>
      <c r="L36" s="6">
        <f t="shared" ref="L36:L38" si="73">H36/394*5</f>
        <v>0</v>
      </c>
      <c r="M36" s="6">
        <f t="shared" ref="M36:M38" si="74">H36/394*15</f>
        <v>0</v>
      </c>
      <c r="N36" s="6">
        <f t="shared" ref="N36:N38" si="75">H36/394*4</f>
        <v>0</v>
      </c>
      <c r="O36" s="6">
        <f t="shared" ref="O36:O38" si="76">H36/304*5</f>
        <v>0</v>
      </c>
      <c r="P36" s="6">
        <f t="shared" ref="P36:P38" si="77">H36/304*12</f>
        <v>0</v>
      </c>
      <c r="Q36" s="6">
        <f t="shared" ref="Q36:Q38" si="78">H36/394*5</f>
        <v>0</v>
      </c>
      <c r="R36" s="6">
        <f t="shared" ref="R36:R38" si="79">H36/394*5</f>
        <v>0</v>
      </c>
      <c r="S36" s="6">
        <f t="shared" ref="S36:S38" si="80">H36/394*21</f>
        <v>0</v>
      </c>
      <c r="T36" s="6">
        <f t="shared" ref="T36:T38" si="81">H36/394*31</f>
        <v>0</v>
      </c>
      <c r="U36" s="6">
        <f t="shared" ref="U36:U38" si="82">H36/394*3</f>
        <v>0</v>
      </c>
      <c r="V36" s="6">
        <f t="shared" ref="V36:V38" si="83">H36/394*13</f>
        <v>0</v>
      </c>
      <c r="W36" s="6">
        <f t="shared" ref="W36:W38" si="84">H36/394*6</f>
        <v>0</v>
      </c>
      <c r="X36" s="6">
        <f t="shared" ref="X36:X38" si="85">H36/394*7</f>
        <v>0</v>
      </c>
      <c r="Y36" s="6">
        <f t="shared" ref="Y36:Y38" si="86">H36/394*10</f>
        <v>0</v>
      </c>
      <c r="Z36" s="6">
        <f t="shared" ref="Z36:Z38" si="87">H36/394*16</f>
        <v>0</v>
      </c>
      <c r="AA36" s="6">
        <f t="shared" ref="AA36:AA38" si="88">H36/394*41</f>
        <v>0</v>
      </c>
      <c r="AB36" s="6">
        <f t="shared" ref="AB36:AB38" si="89">H36/394*12</f>
        <v>0</v>
      </c>
      <c r="AC36" s="6">
        <f t="shared" ref="AC36:AC38" si="90">H36/394*16</f>
        <v>0</v>
      </c>
      <c r="AD36" s="6">
        <f t="shared" ref="AD36:AD38" si="91">H36/394*5</f>
        <v>0</v>
      </c>
      <c r="AE36" s="6">
        <f t="shared" ref="AE36:AE38" si="92">H36/394*8</f>
        <v>0</v>
      </c>
      <c r="AF36" s="6">
        <f t="shared" ref="AF36:AF38" si="93">H36/394*31</f>
        <v>0</v>
      </c>
      <c r="AG36" s="6">
        <f t="shared" ref="AG36:AG38" si="94">H36/394*20</f>
        <v>0</v>
      </c>
      <c r="AH36" s="6">
        <f t="shared" ref="AH36:AH38" si="95">H36/394*15</f>
        <v>0</v>
      </c>
      <c r="AI36" s="6">
        <f t="shared" ref="AI36:AI38" si="96">H36/394*18</f>
        <v>0</v>
      </c>
      <c r="AJ36" s="6">
        <f t="shared" ref="AJ36:AJ38" si="97">H36/394*19</f>
        <v>0</v>
      </c>
      <c r="AK36" s="6">
        <f t="shared" ref="AK36:AK38" si="98">H36/394*13</f>
        <v>0</v>
      </c>
      <c r="AL36" s="5">
        <f t="shared" ref="AL36:AL38" si="99">H36/394*8</f>
        <v>0</v>
      </c>
      <c r="AM36" s="5">
        <f t="shared" ref="AM36:AM38" si="100">H36/394*17</f>
        <v>0</v>
      </c>
    </row>
    <row r="37" ht="18.75" spans="2:39">
      <c r="B37" s="7"/>
      <c r="C37" s="7"/>
      <c r="D37" s="7"/>
      <c r="K37" s="6">
        <f t="shared" si="72"/>
        <v>0</v>
      </c>
      <c r="L37" s="6">
        <f t="shared" si="73"/>
        <v>0</v>
      </c>
      <c r="M37" s="6">
        <f t="shared" si="74"/>
        <v>0</v>
      </c>
      <c r="N37" s="6">
        <f t="shared" si="75"/>
        <v>0</v>
      </c>
      <c r="O37" s="6">
        <f t="shared" si="76"/>
        <v>0</v>
      </c>
      <c r="P37" s="6">
        <f t="shared" si="77"/>
        <v>0</v>
      </c>
      <c r="Q37" s="6">
        <f t="shared" si="78"/>
        <v>0</v>
      </c>
      <c r="R37" s="6">
        <f t="shared" si="79"/>
        <v>0</v>
      </c>
      <c r="S37" s="6">
        <f t="shared" si="80"/>
        <v>0</v>
      </c>
      <c r="T37" s="6">
        <f t="shared" si="81"/>
        <v>0</v>
      </c>
      <c r="U37" s="6">
        <f t="shared" si="82"/>
        <v>0</v>
      </c>
      <c r="V37" s="6">
        <f t="shared" si="83"/>
        <v>0</v>
      </c>
      <c r="W37" s="6">
        <f t="shared" si="84"/>
        <v>0</v>
      </c>
      <c r="X37" s="6">
        <f t="shared" si="85"/>
        <v>0</v>
      </c>
      <c r="Y37" s="6">
        <f t="shared" si="86"/>
        <v>0</v>
      </c>
      <c r="Z37" s="6">
        <f t="shared" si="87"/>
        <v>0</v>
      </c>
      <c r="AA37" s="6">
        <f t="shared" si="88"/>
        <v>0</v>
      </c>
      <c r="AB37" s="6">
        <f t="shared" si="89"/>
        <v>0</v>
      </c>
      <c r="AC37" s="6">
        <f t="shared" si="90"/>
        <v>0</v>
      </c>
      <c r="AD37" s="6">
        <f t="shared" si="91"/>
        <v>0</v>
      </c>
      <c r="AE37" s="6">
        <f t="shared" si="92"/>
        <v>0</v>
      </c>
      <c r="AF37" s="6">
        <f t="shared" si="93"/>
        <v>0</v>
      </c>
      <c r="AG37" s="6">
        <f t="shared" si="94"/>
        <v>0</v>
      </c>
      <c r="AH37" s="6">
        <f t="shared" si="95"/>
        <v>0</v>
      </c>
      <c r="AI37" s="6">
        <f t="shared" si="96"/>
        <v>0</v>
      </c>
      <c r="AJ37" s="6">
        <f t="shared" si="97"/>
        <v>0</v>
      </c>
      <c r="AK37" s="6">
        <f t="shared" si="98"/>
        <v>0</v>
      </c>
      <c r="AL37" s="5">
        <f t="shared" si="99"/>
        <v>0</v>
      </c>
      <c r="AM37" s="5">
        <f t="shared" si="100"/>
        <v>0</v>
      </c>
    </row>
    <row r="38" ht="18.75" spans="11:39">
      <c r="K38" s="6">
        <f t="shared" si="72"/>
        <v>0</v>
      </c>
      <c r="L38" s="6">
        <f t="shared" si="73"/>
        <v>0</v>
      </c>
      <c r="M38" s="6">
        <f t="shared" si="74"/>
        <v>0</v>
      </c>
      <c r="N38" s="6">
        <f t="shared" si="75"/>
        <v>0</v>
      </c>
      <c r="O38" s="6">
        <f t="shared" si="76"/>
        <v>0</v>
      </c>
      <c r="P38" s="6">
        <f t="shared" si="77"/>
        <v>0</v>
      </c>
      <c r="Q38" s="6">
        <f t="shared" si="78"/>
        <v>0</v>
      </c>
      <c r="R38" s="6">
        <f t="shared" si="79"/>
        <v>0</v>
      </c>
      <c r="S38" s="6">
        <f t="shared" si="80"/>
        <v>0</v>
      </c>
      <c r="T38" s="6">
        <f t="shared" si="81"/>
        <v>0</v>
      </c>
      <c r="U38" s="6">
        <f t="shared" si="82"/>
        <v>0</v>
      </c>
      <c r="V38" s="6">
        <f t="shared" si="83"/>
        <v>0</v>
      </c>
      <c r="W38" s="6">
        <f t="shared" si="84"/>
        <v>0</v>
      </c>
      <c r="X38" s="6">
        <f t="shared" si="85"/>
        <v>0</v>
      </c>
      <c r="Y38" s="6">
        <f t="shared" si="86"/>
        <v>0</v>
      </c>
      <c r="Z38" s="6">
        <f t="shared" si="87"/>
        <v>0</v>
      </c>
      <c r="AA38" s="6">
        <f t="shared" si="88"/>
        <v>0</v>
      </c>
      <c r="AB38" s="6">
        <f t="shared" si="89"/>
        <v>0</v>
      </c>
      <c r="AC38" s="6">
        <f t="shared" si="90"/>
        <v>0</v>
      </c>
      <c r="AD38" s="6">
        <f t="shared" si="91"/>
        <v>0</v>
      </c>
      <c r="AE38" s="6">
        <f t="shared" si="92"/>
        <v>0</v>
      </c>
      <c r="AF38" s="6">
        <f t="shared" si="93"/>
        <v>0</v>
      </c>
      <c r="AG38" s="6">
        <f t="shared" si="94"/>
        <v>0</v>
      </c>
      <c r="AH38" s="6">
        <f t="shared" si="95"/>
        <v>0</v>
      </c>
      <c r="AI38" s="6">
        <f t="shared" si="96"/>
        <v>0</v>
      </c>
      <c r="AJ38" s="6">
        <f t="shared" si="97"/>
        <v>0</v>
      </c>
      <c r="AK38" s="6">
        <f t="shared" si="98"/>
        <v>0</v>
      </c>
      <c r="AL38" s="5">
        <f t="shared" si="99"/>
        <v>0</v>
      </c>
      <c r="AM38" s="5">
        <f t="shared" si="100"/>
        <v>0</v>
      </c>
    </row>
  </sheetData>
  <pageMargins left="0.7" right="0.7" top="0.75" bottom="0.75" header="0.3" footer="0.3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 неделя</vt:lpstr>
      <vt:lpstr>2 неделя</vt:lpstr>
      <vt:lpstr>Лист3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batyr</cp:lastModifiedBy>
  <dcterms:created xsi:type="dcterms:W3CDTF">2021-01-04T06:26:00Z</dcterms:created>
  <cp:lastPrinted>2024-08-28T07:11:00Z</cp:lastPrinted>
  <dcterms:modified xsi:type="dcterms:W3CDTF">2024-09-17T11:57:06Z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D26B8C0419374EAFB969E5240437D49B_12</vt:lpwstr>
  </property>
  <property fmtid="{D5CDD505-2E9C-101B-9397-08002B2CF9AE}" pid="3" name="KSOProductBuildVer">
    <vt:lpwstr>1049-12.2.0.18283</vt:lpwstr>
  </property>
</Properties>
</file>